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ml.chartshapes+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1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T:\Strategy and Engagement\partnerships folders\CIL\CIL 2025\"/>
    </mc:Choice>
  </mc:AlternateContent>
  <xr:revisionPtr revIDLastSave="0" documentId="8_{FC9FFF44-05CD-40AB-9929-4F867D8E7DB5}" xr6:coauthVersionLast="47" xr6:coauthVersionMax="47" xr10:uidLastSave="{00000000-0000-0000-0000-000000000000}"/>
  <bookViews>
    <workbookView xWindow="-120" yWindow="-120" windowWidth="20730" windowHeight="11160" activeTab="2" autoFilterDateGrouping="0" xr2:uid="{00000000-000D-0000-FFFF-FFFF00000000}"/>
  </bookViews>
  <sheets>
    <sheet name="Introduction" sheetId="19" r:id="rId1"/>
    <sheet name="Project Details" sheetId="13" r:id="rId2"/>
    <sheet name="Environment" sheetId="9" r:id="rId3"/>
    <sheet name="Social" sheetId="10" r:id="rId4"/>
    <sheet name="Env Wheel" sheetId="15" state="hidden" r:id="rId5"/>
    <sheet name="Social Wheel" sheetId="16" state="hidden" r:id="rId6"/>
    <sheet name="Dash" sheetId="11" state="hidden" r:id="rId7"/>
    <sheet name="Dashboard" sheetId="17" r:id="rId8"/>
    <sheet name="Summary Report" sheetId="14" r:id="rId9"/>
    <sheet name="PDF report" sheetId="24" r:id="rId10"/>
    <sheet name="Environmental" sheetId="2" state="hidden" r:id="rId11"/>
    <sheet name="Env2" sheetId="5" state="hidden" r:id="rId12"/>
    <sheet name="Soc" sheetId="3" state="hidden" r:id="rId13"/>
    <sheet name="Soc2" sheetId="6" state="hidden" r:id="rId14"/>
    <sheet name="Drop downs" sheetId="4" state="hidden"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24" l="1"/>
  <c r="D43" i="24"/>
  <c r="D42" i="24"/>
  <c r="D41" i="24"/>
  <c r="D40" i="24"/>
  <c r="D39" i="24"/>
  <c r="D38" i="24"/>
  <c r="D37" i="24"/>
  <c r="D36" i="24"/>
  <c r="D35" i="24"/>
  <c r="D34" i="24"/>
  <c r="D31" i="24"/>
  <c r="D30" i="24"/>
  <c r="D29" i="24"/>
  <c r="D28" i="24"/>
  <c r="D27" i="24"/>
  <c r="D26" i="24"/>
  <c r="D25" i="24"/>
  <c r="D24" i="24"/>
  <c r="D23" i="24"/>
  <c r="D22" i="24"/>
  <c r="L13" i="9"/>
  <c r="C23" i="24"/>
  <c r="C22" i="24"/>
  <c r="C44" i="24"/>
  <c r="C43" i="24"/>
  <c r="C42" i="24"/>
  <c r="C41" i="24"/>
  <c r="C40" i="24"/>
  <c r="C39" i="24"/>
  <c r="C38" i="24"/>
  <c r="C37" i="24"/>
  <c r="C36" i="24"/>
  <c r="C35" i="24"/>
  <c r="C34" i="24"/>
  <c r="C31" i="24"/>
  <c r="C30" i="24"/>
  <c r="C29" i="24"/>
  <c r="C28" i="24"/>
  <c r="C27" i="24"/>
  <c r="C26" i="24"/>
  <c r="C25" i="24"/>
  <c r="C24" i="24"/>
  <c r="A2" i="24"/>
  <c r="L30" i="9" l="1"/>
  <c r="K5" i="14" l="1"/>
  <c r="B1" i="14"/>
  <c r="K26" i="14"/>
  <c r="K25" i="14"/>
  <c r="K7" i="14"/>
  <c r="K8" i="14"/>
  <c r="K12" i="14"/>
  <c r="K13" i="14"/>
  <c r="L152" i="9"/>
  <c r="K4" i="14" l="1"/>
  <c r="L189" i="10"/>
  <c r="L172" i="10"/>
  <c r="L154" i="10"/>
  <c r="L136" i="10"/>
  <c r="L118" i="10"/>
  <c r="L100" i="10"/>
  <c r="L82" i="10"/>
  <c r="L64" i="10"/>
  <c r="L47" i="10"/>
  <c r="L54" i="10" s="1"/>
  <c r="B36" i="24" s="1"/>
  <c r="L30" i="10"/>
  <c r="L13" i="10"/>
  <c r="L47" i="9"/>
  <c r="L64" i="9"/>
  <c r="L81" i="9"/>
  <c r="L98" i="9"/>
  <c r="L115" i="9"/>
  <c r="L121" i="9" s="1"/>
  <c r="L132" i="9"/>
  <c r="L169" i="9"/>
  <c r="L172" i="9" l="1"/>
  <c r="L138" i="9" l="1"/>
  <c r="L135" i="9"/>
  <c r="L118" i="9"/>
  <c r="L53" i="9"/>
  <c r="L50" i="9"/>
  <c r="L36" i="9"/>
  <c r="L33" i="9"/>
  <c r="L37" i="9" s="1"/>
  <c r="L19" i="9"/>
  <c r="L16" i="9"/>
  <c r="L54" i="9" l="1"/>
  <c r="B24" i="24" s="1"/>
  <c r="L21" i="9"/>
  <c r="B23" i="24"/>
  <c r="L139" i="9"/>
  <c r="B29" i="24" s="1"/>
  <c r="O10" i="10"/>
  <c r="W9" i="10"/>
  <c r="O18" i="10"/>
  <c r="I3" i="15" l="1"/>
  <c r="B22" i="24"/>
  <c r="L141" i="9"/>
  <c r="L158" i="9" l="1"/>
  <c r="L124" i="10" l="1"/>
  <c r="L175" i="9"/>
  <c r="L176" i="9" s="1"/>
  <c r="B31" i="24" s="1"/>
  <c r="L155" i="9"/>
  <c r="L159" i="9" s="1"/>
  <c r="B30" i="24" s="1"/>
  <c r="L101" i="9"/>
  <c r="K24" i="14"/>
  <c r="K23" i="14"/>
  <c r="K22" i="14"/>
  <c r="K21" i="14"/>
  <c r="K20" i="14"/>
  <c r="K19" i="14"/>
  <c r="K18" i="14"/>
  <c r="K17" i="14"/>
  <c r="K16" i="14"/>
  <c r="K11" i="14"/>
  <c r="K10" i="14"/>
  <c r="K9" i="14"/>
  <c r="K6" i="14"/>
  <c r="L195" i="10"/>
  <c r="L192" i="10"/>
  <c r="L196" i="10" s="1"/>
  <c r="B44" i="24" s="1"/>
  <c r="L178" i="10"/>
  <c r="L175" i="10"/>
  <c r="L160" i="10"/>
  <c r="L157" i="10"/>
  <c r="L142" i="10"/>
  <c r="L139" i="10"/>
  <c r="L127" i="10"/>
  <c r="L121" i="10"/>
  <c r="L106" i="10"/>
  <c r="L103" i="10"/>
  <c r="L88" i="10"/>
  <c r="L85" i="10"/>
  <c r="L89" i="10" s="1"/>
  <c r="B38" i="24" s="1"/>
  <c r="L67" i="10"/>
  <c r="L70" i="10"/>
  <c r="L16" i="10"/>
  <c r="L178" i="9"/>
  <c r="L161" i="9"/>
  <c r="L122" i="9"/>
  <c r="B28" i="24" s="1"/>
  <c r="L144" i="9"/>
  <c r="L124" i="9"/>
  <c r="L107" i="9"/>
  <c r="L90" i="9"/>
  <c r="L73" i="9"/>
  <c r="L56" i="9"/>
  <c r="L39" i="9"/>
  <c r="L22" i="9"/>
  <c r="L161" i="10" l="1"/>
  <c r="B42" i="24" s="1"/>
  <c r="L179" i="10"/>
  <c r="B43" i="24" s="1"/>
  <c r="L143" i="10"/>
  <c r="B41" i="24" s="1"/>
  <c r="L125" i="10"/>
  <c r="B40" i="24" s="1"/>
  <c r="L107" i="10"/>
  <c r="B39" i="24" s="1"/>
  <c r="L71" i="10"/>
  <c r="B37" i="24" s="1"/>
  <c r="L87" i="9"/>
  <c r="L84" i="9"/>
  <c r="L70" i="9"/>
  <c r="L67" i="9"/>
  <c r="L104" i="9"/>
  <c r="L105" i="9" s="1"/>
  <c r="B27" i="24" s="1"/>
  <c r="L53" i="10"/>
  <c r="L50" i="10"/>
  <c r="L36" i="10"/>
  <c r="L33" i="10"/>
  <c r="L19" i="10"/>
  <c r="L20" i="10" s="1"/>
  <c r="B34" i="24" s="1"/>
  <c r="L198" i="10"/>
  <c r="L181" i="10"/>
  <c r="L163" i="10"/>
  <c r="L145" i="10"/>
  <c r="L109" i="10"/>
  <c r="L91" i="10"/>
  <c r="L73" i="10"/>
  <c r="L56" i="10"/>
  <c r="L39" i="10"/>
  <c r="L22" i="10"/>
  <c r="L37" i="10" l="1"/>
  <c r="B35" i="24" s="1"/>
  <c r="L88" i="9"/>
  <c r="L71" i="9"/>
  <c r="B25" i="24" s="1"/>
  <c r="Q7" i="11"/>
  <c r="I7" i="16"/>
  <c r="I20" i="14" s="1"/>
  <c r="Q8" i="11"/>
  <c r="I8" i="16"/>
  <c r="I21" i="14" s="1"/>
  <c r="Q9" i="11"/>
  <c r="I9" i="16"/>
  <c r="I22" i="14" s="1"/>
  <c r="Q10" i="11"/>
  <c r="I10" i="16"/>
  <c r="I23" i="14" s="1"/>
  <c r="Q11" i="11"/>
  <c r="I11" i="16"/>
  <c r="I24" i="14" s="1"/>
  <c r="Q13" i="11"/>
  <c r="I13" i="16"/>
  <c r="N5" i="11"/>
  <c r="I5" i="15"/>
  <c r="I6" i="14" s="1"/>
  <c r="N8" i="11"/>
  <c r="I8" i="15"/>
  <c r="I9" i="14" s="1"/>
  <c r="N9" i="11"/>
  <c r="I9" i="15"/>
  <c r="I10" i="14" s="1"/>
  <c r="N10" i="11"/>
  <c r="I10" i="15"/>
  <c r="I11" i="14" s="1"/>
  <c r="N11" i="11"/>
  <c r="I12" i="15"/>
  <c r="I13" i="14" s="1"/>
  <c r="N12" i="11"/>
  <c r="I11" i="15"/>
  <c r="I12" i="14" s="1"/>
  <c r="N7" i="11" l="1"/>
  <c r="I26" i="14"/>
  <c r="N6" i="11"/>
  <c r="B26" i="24"/>
  <c r="J13" i="16"/>
  <c r="B62" i="16" s="1"/>
  <c r="O13" i="16"/>
  <c r="B67" i="16" s="1"/>
  <c r="O11" i="16"/>
  <c r="B55" i="16" s="1"/>
  <c r="J11" i="16"/>
  <c r="B50" i="16" s="1"/>
  <c r="J10" i="16"/>
  <c r="B44" i="16" s="1"/>
  <c r="O10" i="16"/>
  <c r="B49" i="16" s="1"/>
  <c r="J9" i="16"/>
  <c r="B38" i="16" s="1"/>
  <c r="O9" i="16"/>
  <c r="B43" i="16" s="1"/>
  <c r="O8" i="16"/>
  <c r="B37" i="16" s="1"/>
  <c r="J8" i="16"/>
  <c r="B32" i="16" s="1"/>
  <c r="J7" i="16"/>
  <c r="B26" i="16" s="1"/>
  <c r="O7" i="16"/>
  <c r="B31" i="16" s="1"/>
  <c r="O10" i="15"/>
  <c r="B49" i="15" s="1"/>
  <c r="J10" i="15"/>
  <c r="B44" i="15" s="1"/>
  <c r="J11" i="14"/>
  <c r="O5" i="15"/>
  <c r="B19" i="15" s="1"/>
  <c r="J5" i="15"/>
  <c r="B14" i="15" s="1"/>
  <c r="J6" i="14"/>
  <c r="O12" i="15"/>
  <c r="B61" i="15" s="1"/>
  <c r="J12" i="15"/>
  <c r="B56" i="15" s="1"/>
  <c r="J12" i="14"/>
  <c r="J9" i="15"/>
  <c r="B38" i="15" s="1"/>
  <c r="O9" i="15"/>
  <c r="B43" i="15" s="1"/>
  <c r="J10" i="14"/>
  <c r="O11" i="15"/>
  <c r="B55" i="15" s="1"/>
  <c r="J11" i="15"/>
  <c r="B50" i="15" s="1"/>
  <c r="J13" i="14"/>
  <c r="J8" i="15"/>
  <c r="B32" i="15" s="1"/>
  <c r="O8" i="15"/>
  <c r="B37" i="15" s="1"/>
  <c r="J9" i="14"/>
  <c r="I6" i="15"/>
  <c r="I7" i="14" s="1"/>
  <c r="I7" i="15"/>
  <c r="I8" i="14" s="1"/>
  <c r="Q5" i="11"/>
  <c r="I5" i="16"/>
  <c r="I18" i="14" s="1"/>
  <c r="Q6" i="11"/>
  <c r="I6" i="16"/>
  <c r="I19" i="14" s="1"/>
  <c r="L7" i="16"/>
  <c r="B28" i="16" s="1"/>
  <c r="K7" i="16"/>
  <c r="B27" i="16" s="1"/>
  <c r="M7" i="16"/>
  <c r="B29" i="16" s="1"/>
  <c r="N7" i="16"/>
  <c r="B30" i="16" s="1"/>
  <c r="L8" i="16"/>
  <c r="B34" i="16" s="1"/>
  <c r="N8" i="16"/>
  <c r="B36" i="16" s="1"/>
  <c r="M8" i="16"/>
  <c r="B35" i="16" s="1"/>
  <c r="K8" i="16"/>
  <c r="B33" i="16" s="1"/>
  <c r="M9" i="16"/>
  <c r="B41" i="16" s="1"/>
  <c r="N9" i="16"/>
  <c r="B42" i="16" s="1"/>
  <c r="L9" i="16"/>
  <c r="B40" i="16" s="1"/>
  <c r="K9" i="16"/>
  <c r="B39" i="16" s="1"/>
  <c r="N10" i="16"/>
  <c r="B48" i="16" s="1"/>
  <c r="K10" i="16"/>
  <c r="B45" i="16" s="1"/>
  <c r="L10" i="16"/>
  <c r="B46" i="16" s="1"/>
  <c r="M10" i="16"/>
  <c r="B47" i="16" s="1"/>
  <c r="L11" i="16"/>
  <c r="B52" i="16" s="1"/>
  <c r="N11" i="16"/>
  <c r="B54" i="16" s="1"/>
  <c r="M11" i="16"/>
  <c r="B53" i="16" s="1"/>
  <c r="K11" i="16"/>
  <c r="B51" i="16" s="1"/>
  <c r="Q12" i="11"/>
  <c r="I12" i="16"/>
  <c r="I25" i="14" s="1"/>
  <c r="L13" i="16"/>
  <c r="B64" i="16" s="1"/>
  <c r="M13" i="16"/>
  <c r="B65" i="16" s="1"/>
  <c r="N13" i="16"/>
  <c r="B66" i="16" s="1"/>
  <c r="K13" i="16"/>
  <c r="B63" i="16" s="1"/>
  <c r="L5" i="15"/>
  <c r="B16" i="15" s="1"/>
  <c r="M5" i="15"/>
  <c r="B17" i="15" s="1"/>
  <c r="N5" i="15"/>
  <c r="B18" i="15" s="1"/>
  <c r="K5" i="15"/>
  <c r="B15" i="15" s="1"/>
  <c r="K8" i="15"/>
  <c r="B33" i="15" s="1"/>
  <c r="M8" i="15"/>
  <c r="B35" i="15" s="1"/>
  <c r="L8" i="15"/>
  <c r="B34" i="15" s="1"/>
  <c r="N8" i="15"/>
  <c r="B36" i="15" s="1"/>
  <c r="K9" i="15"/>
  <c r="B39" i="15" s="1"/>
  <c r="N9" i="15"/>
  <c r="B42" i="15" s="1"/>
  <c r="L9" i="15"/>
  <c r="B40" i="15" s="1"/>
  <c r="M9" i="15"/>
  <c r="B41" i="15" s="1"/>
  <c r="M10" i="15"/>
  <c r="B47" i="15" s="1"/>
  <c r="L10" i="15"/>
  <c r="B46" i="15" s="1"/>
  <c r="K10" i="15"/>
  <c r="B45" i="15" s="1"/>
  <c r="N10" i="15"/>
  <c r="B48" i="15" s="1"/>
  <c r="M12" i="15"/>
  <c r="B59" i="15" s="1"/>
  <c r="K12" i="15"/>
  <c r="B57" i="15" s="1"/>
  <c r="L12" i="15"/>
  <c r="B58" i="15" s="1"/>
  <c r="N12" i="15"/>
  <c r="B60" i="15" s="1"/>
  <c r="M11" i="15"/>
  <c r="B53" i="15" s="1"/>
  <c r="N11" i="15"/>
  <c r="B54" i="15" s="1"/>
  <c r="K11" i="15"/>
  <c r="B51" i="15" s="1"/>
  <c r="L11" i="15"/>
  <c r="B52" i="15" s="1"/>
  <c r="J23" i="14" l="1"/>
  <c r="J26" i="14"/>
  <c r="J24" i="14"/>
  <c r="J22" i="14"/>
  <c r="J21" i="14"/>
  <c r="J20" i="14"/>
  <c r="J12" i="16"/>
  <c r="B56" i="16" s="1"/>
  <c r="O12" i="16"/>
  <c r="B61" i="16" s="1"/>
  <c r="J6" i="16"/>
  <c r="B20" i="16" s="1"/>
  <c r="O6" i="16"/>
  <c r="B25" i="16" s="1"/>
  <c r="J5" i="16"/>
  <c r="B14" i="16" s="1"/>
  <c r="O5" i="16"/>
  <c r="B19" i="16" s="1"/>
  <c r="K6" i="15"/>
  <c r="B21" i="15" s="1"/>
  <c r="J6" i="15"/>
  <c r="B20" i="15" s="1"/>
  <c r="O6" i="15"/>
  <c r="B25" i="15" s="1"/>
  <c r="J7" i="14"/>
  <c r="M7" i="15"/>
  <c r="B29" i="15" s="1"/>
  <c r="J7" i="15"/>
  <c r="B26" i="15" s="1"/>
  <c r="O7" i="15"/>
  <c r="B31" i="15" s="1"/>
  <c r="J8" i="14"/>
  <c r="L6" i="15"/>
  <c r="B22" i="15" s="1"/>
  <c r="M6" i="15"/>
  <c r="B23" i="15" s="1"/>
  <c r="N6" i="15"/>
  <c r="B24" i="15" s="1"/>
  <c r="L7" i="15"/>
  <c r="B28" i="15" s="1"/>
  <c r="K7" i="15"/>
  <c r="B27" i="15" s="1"/>
  <c r="N7" i="15"/>
  <c r="B30" i="15" s="1"/>
  <c r="M5" i="16"/>
  <c r="B17" i="16" s="1"/>
  <c r="L5" i="16"/>
  <c r="B16" i="16" s="1"/>
  <c r="K5" i="16"/>
  <c r="B15" i="16" s="1"/>
  <c r="N5" i="16"/>
  <c r="B18" i="16" s="1"/>
  <c r="N6" i="16"/>
  <c r="B24" i="16" s="1"/>
  <c r="M6" i="16"/>
  <c r="B23" i="16" s="1"/>
  <c r="L6" i="16"/>
  <c r="B22" i="16" s="1"/>
  <c r="K6" i="16"/>
  <c r="B21" i="16" s="1"/>
  <c r="K12" i="16"/>
  <c r="B57" i="16" s="1"/>
  <c r="L12" i="16"/>
  <c r="B58" i="16" s="1"/>
  <c r="M12" i="16"/>
  <c r="B59" i="16" s="1"/>
  <c r="N12" i="16"/>
  <c r="B60" i="16" s="1"/>
  <c r="I3" i="16"/>
  <c r="I16" i="14" s="1"/>
  <c r="A69" i="5"/>
  <c r="A58" i="5"/>
  <c r="A46" i="5"/>
  <c r="A5" i="5"/>
  <c r="A6" i="5" s="1"/>
  <c r="J19" i="14" l="1"/>
  <c r="J18" i="14"/>
  <c r="J25" i="14"/>
  <c r="O3" i="16"/>
  <c r="B7" i="16" s="1"/>
  <c r="J3" i="16"/>
  <c r="N4" i="11"/>
  <c r="I4" i="15"/>
  <c r="I5" i="14" s="1"/>
  <c r="N3" i="11"/>
  <c r="I4" i="14"/>
  <c r="Q3" i="11"/>
  <c r="Q4" i="11"/>
  <c r="I4" i="16"/>
  <c r="I17" i="14" s="1"/>
  <c r="K23" i="5"/>
  <c r="A29" i="5"/>
  <c r="A18" i="5"/>
  <c r="O4" i="16" l="1"/>
  <c r="B13" i="16" s="1"/>
  <c r="J4" i="16"/>
  <c r="B8" i="16" s="1"/>
  <c r="O3" i="15"/>
  <c r="B7" i="15" s="1"/>
  <c r="J3" i="15"/>
  <c r="B2" i="15" s="1"/>
  <c r="J4" i="14"/>
  <c r="O4" i="15"/>
  <c r="B13" i="15" s="1"/>
  <c r="J4" i="15"/>
  <c r="B8" i="15" s="1"/>
  <c r="J5" i="14"/>
  <c r="L4" i="15"/>
  <c r="B10" i="15" s="1"/>
  <c r="N4" i="15"/>
  <c r="B12" i="15" s="1"/>
  <c r="M4" i="15"/>
  <c r="B11" i="15" s="1"/>
  <c r="K4" i="15"/>
  <c r="B9" i="15" s="1"/>
  <c r="K3" i="15"/>
  <c r="B3" i="15" s="1"/>
  <c r="N3" i="15"/>
  <c r="B6" i="15" s="1"/>
  <c r="L3" i="15"/>
  <c r="B4" i="15" s="1"/>
  <c r="M3" i="15"/>
  <c r="B5" i="15" s="1"/>
  <c r="M3" i="16"/>
  <c r="B5" i="16" s="1"/>
  <c r="K3" i="16"/>
  <c r="B3" i="16" s="1"/>
  <c r="N3" i="16"/>
  <c r="B6" i="16" s="1"/>
  <c r="B2" i="16"/>
  <c r="L3" i="16"/>
  <c r="N4" i="16"/>
  <c r="B12" i="16" s="1"/>
  <c r="L4" i="16"/>
  <c r="B10" i="16" s="1"/>
  <c r="K4" i="16"/>
  <c r="B9" i="16" s="1"/>
  <c r="M4" i="16"/>
  <c r="B11" i="16" s="1"/>
  <c r="M46" i="6"/>
  <c r="M33" i="6"/>
  <c r="M18" i="6"/>
  <c r="M5" i="6"/>
  <c r="K4" i="6"/>
  <c r="J17" i="14" l="1"/>
  <c r="B4" i="16"/>
  <c r="J16" i="14"/>
  <c r="K13" i="5"/>
  <c r="K17" i="5"/>
  <c r="K25" i="5" s="1"/>
  <c r="K4" i="5"/>
  <c r="A20" i="6"/>
  <c r="A5" i="6"/>
  <c r="K15" i="5" l="1"/>
  <c r="A129" i="5"/>
  <c r="K8" i="5" l="1"/>
  <c r="K9" i="5"/>
  <c r="K10" i="5"/>
  <c r="K7" i="5"/>
  <c r="P3" i="2" l="1"/>
  <c r="K7" i="2" l="1"/>
  <c r="K9" i="2"/>
  <c r="P5" i="2"/>
  <c r="K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Lily Paulson</author>
  </authors>
  <commentList>
    <comment ref="B10" authorId="0" shapeId="0" xr:uid="{00000000-0006-0000-0200-000001000000}">
      <text>
        <r>
          <rPr>
            <b/>
            <sz val="9"/>
            <color indexed="81"/>
            <rFont val="Tahoma"/>
            <family val="2"/>
          </rPr>
          <t xml:space="preserve">Council Target
</t>
        </r>
        <r>
          <rPr>
            <sz val="9"/>
            <color indexed="81"/>
            <rFont val="Tahoma"/>
            <family val="2"/>
          </rPr>
          <t>To be a net zero Council and Borough by 2030.</t>
        </r>
      </text>
    </comment>
    <comment ref="G15" authorId="0" shapeId="0" xr:uid="{00000000-0006-0000-0200-000002000000}">
      <text>
        <r>
          <rPr>
            <sz val="9"/>
            <color indexed="81"/>
            <rFont val="Tahoma"/>
            <family val="2"/>
          </rPr>
          <t>Think about the 'deliverables' of your project. Will GHG emissions continue to be released as a result of your project/policy's activities once you have delivered the project aims?</t>
        </r>
      </text>
    </comment>
    <comment ref="B27" authorId="0" shapeId="0" xr:uid="{00000000-0006-0000-0200-000003000000}">
      <text>
        <r>
          <rPr>
            <b/>
            <sz val="9"/>
            <color indexed="81"/>
            <rFont val="Tahoma"/>
            <family val="2"/>
          </rPr>
          <t>Does the project relate to or involve:</t>
        </r>
        <r>
          <rPr>
            <sz val="9"/>
            <color indexed="81"/>
            <rFont val="Tahoma"/>
            <family val="2"/>
          </rPr>
          <t xml:space="preserve">
- Vehicle travel
- Indoor air quality
- Burning wood or coal
- Industry
- Construction
</t>
        </r>
        <r>
          <rPr>
            <b/>
            <sz val="9"/>
            <color indexed="81"/>
            <rFont val="Tahoma"/>
            <family val="2"/>
          </rPr>
          <t>Consider:</t>
        </r>
        <r>
          <rPr>
            <sz val="9"/>
            <color indexed="81"/>
            <rFont val="Tahoma"/>
            <family val="2"/>
          </rPr>
          <t xml:space="preserve">
- Can the length of journeys by car be minimised?
- Can the amount of journeys by car be minimised?
- Can clean fuels be used?
- Will this encourage use of cars with combustion engines?
- Will this encourage public transport or active travel?</t>
        </r>
      </text>
    </comment>
    <comment ref="D27" authorId="0" shapeId="0" xr:uid="{00000000-0006-0000-0200-000004000000}">
      <text>
        <r>
          <rPr>
            <b/>
            <sz val="9"/>
            <color indexed="81"/>
            <rFont val="Century Gothic"/>
            <family val="2"/>
          </rPr>
          <t>Air quality significantly impacts people's life and lifespan. In the UK, between 28,000 and 36,000 deaths a year are attributed to exposure to air pollution.
Reducing pollution to improve air quality can save lives, protect our NHS, and improve our communities.</t>
        </r>
      </text>
    </comment>
    <comment ref="B44" authorId="0" shapeId="0" xr:uid="{00000000-0006-0000-0200-000005000000}">
      <text>
        <r>
          <rPr>
            <b/>
            <sz val="9"/>
            <color indexed="81"/>
            <rFont val="Tahoma"/>
            <family val="2"/>
          </rPr>
          <t xml:space="preserve">Does your project include or relate to:
</t>
        </r>
        <r>
          <rPr>
            <sz val="9"/>
            <color indexed="81"/>
            <rFont val="Tahoma"/>
            <family val="2"/>
          </rPr>
          <t xml:space="preserve">- Vehicle travel
- Buying or importing goods and products
- Construction
- New locations for services
- New road
- signage or crossings
- An event or conference
</t>
        </r>
        <r>
          <rPr>
            <b/>
            <sz val="9"/>
            <color indexed="81"/>
            <rFont val="Tahoma"/>
            <family val="2"/>
          </rPr>
          <t>Consider:</t>
        </r>
        <r>
          <rPr>
            <sz val="9"/>
            <color indexed="81"/>
            <rFont val="Tahoma"/>
            <family val="2"/>
          </rPr>
          <t xml:space="preserve">
- How will people get there?
- Can infrastructure be added to encourage sustainable travel?
- What other support can be given to encourage sustainable travel?
- How do people currently travel and why?</t>
        </r>
      </text>
    </comment>
    <comment ref="B61" authorId="0" shapeId="0" xr:uid="{00000000-0006-0000-0200-000006000000}">
      <text>
        <r>
          <rPr>
            <b/>
            <sz val="9"/>
            <color indexed="81"/>
            <rFont val="Tahoma"/>
            <family val="2"/>
          </rPr>
          <t>Does your project include or relate to:</t>
        </r>
        <r>
          <rPr>
            <sz val="9"/>
            <color indexed="81"/>
            <rFont val="Tahoma"/>
            <family val="2"/>
          </rPr>
          <t xml:space="preserve">
- Any kind of change to the use of a piece of land, temporary or permanent
- Any change to the surface of land (paved, concrete, grassland, farmed etc.)
- Any change to management of land
</t>
        </r>
        <r>
          <rPr>
            <b/>
            <sz val="9"/>
            <color indexed="81"/>
            <rFont val="Tahoma"/>
            <family val="2"/>
          </rPr>
          <t>Consider:</t>
        </r>
        <r>
          <rPr>
            <sz val="9"/>
            <color indexed="81"/>
            <rFont val="Tahoma"/>
            <family val="2"/>
          </rPr>
          <t xml:space="preserve">
- Will this change increase flood risk? 
- Will this change help manage water?
- Will this change store more or less carbon in the soil?
- Will it reduce or increase green space?</t>
        </r>
      </text>
    </comment>
    <comment ref="B78" authorId="0" shapeId="0" xr:uid="{00000000-0006-0000-0200-000007000000}">
      <text>
        <r>
          <rPr>
            <b/>
            <sz val="9"/>
            <color indexed="81"/>
            <rFont val="Tahoma"/>
            <family val="2"/>
          </rPr>
          <t xml:space="preserve">Does your project include or relate to:
</t>
        </r>
        <r>
          <rPr>
            <sz val="9"/>
            <color indexed="81"/>
            <rFont val="Tahoma"/>
            <family val="2"/>
          </rPr>
          <t>- Changing lighting levels at night
- Changing vehicle traffic levels
- Activities that will generate a lot of noise
- Activities that will generate litter (e.g. a festival or outdoor event)
- Green spaces
- Urban spaces where greening measures could be added
- Pesticide, weedkiller and fertiliser use</t>
        </r>
      </text>
    </comment>
    <comment ref="B95" authorId="0" shapeId="0" xr:uid="{00000000-0006-0000-0200-000008000000}">
      <text>
        <r>
          <rPr>
            <b/>
            <sz val="9"/>
            <color indexed="81"/>
            <rFont val="Tahoma"/>
            <family val="2"/>
          </rPr>
          <t xml:space="preserve">Does your project include or relate to:
</t>
        </r>
        <r>
          <rPr>
            <sz val="9"/>
            <color indexed="81"/>
            <rFont val="Tahoma"/>
            <family val="2"/>
          </rPr>
          <t>- Road run-off
- Permeable surfaces
- Farming
- Pesticide, herbicide, fertiliser or weedkiller use
- Construction
- Change in land use
- Flood management
- Reducing sewage discharges into rivers
- Tree planting and other plant cover to protect soils</t>
        </r>
      </text>
    </comment>
    <comment ref="B112" authorId="0" shapeId="0" xr:uid="{00000000-0006-0000-0200-000009000000}">
      <text>
        <r>
          <rPr>
            <b/>
            <sz val="9"/>
            <color indexed="81"/>
            <rFont val="Tahoma"/>
            <family val="2"/>
          </rPr>
          <t xml:space="preserve">Does your project include or relate to:
</t>
        </r>
        <r>
          <rPr>
            <sz val="9"/>
            <color indexed="81"/>
            <rFont val="Tahoma"/>
            <family val="2"/>
          </rPr>
          <t xml:space="preserve">- Flooding, flood plains, or water management
- Tree or hedgerow planting
- SuDS, rain gardens, green roofs or other green infrastructure
- Financial support, grants, or loans for EVs, retrofit, energy efficiency, walking and cycling etc.
- Educational campaigns on behaviour change
- Diets (eating more plant based foods)
- New buildings
- Retrofitting buildings
- Shading
- Renewable energy
- Carbon literacy training
- New roads, paths, cycle lanes
- Gas boilers or air-source heat pumps
</t>
        </r>
        <r>
          <rPr>
            <b/>
            <sz val="9"/>
            <color indexed="81"/>
            <rFont val="Tahoma"/>
            <family val="2"/>
          </rPr>
          <t>Consider:</t>
        </r>
        <r>
          <rPr>
            <sz val="9"/>
            <color indexed="81"/>
            <rFont val="Tahoma"/>
            <family val="2"/>
          </rPr>
          <t xml:space="preserve">
- Have renewable alternatives been considered for any energy requirements?
- Will this put people more or less at risk of flooding, overheating, or extreme cold in the future?
- Will this support knowledge about climate change and adapting to it?
- Will this support skills or financial ability to tackle climate change impacts?</t>
        </r>
      </text>
    </comment>
    <comment ref="B129" authorId="0" shapeId="0" xr:uid="{00000000-0006-0000-0200-00000A000000}">
      <text>
        <r>
          <rPr>
            <b/>
            <sz val="9"/>
            <color indexed="81"/>
            <rFont val="Tahoma"/>
            <family val="2"/>
          </rPr>
          <t xml:space="preserve">Does your project include or relate to:
</t>
        </r>
        <r>
          <rPr>
            <sz val="9"/>
            <color indexed="81"/>
            <rFont val="Tahoma"/>
            <family val="2"/>
          </rPr>
          <t xml:space="preserve">- Renewable energy
- Heating or electricity (will this project/policy increase or decrease demand?)
- Replacing an appliance or piece of equipment
- Use of heating or electrical equipment
- Driving (fuel use is energy use)
- Behaviour change
</t>
        </r>
        <r>
          <rPr>
            <b/>
            <sz val="9"/>
            <color indexed="81"/>
            <rFont val="Tahoma"/>
            <family val="2"/>
          </rPr>
          <t>Consider:</t>
        </r>
        <r>
          <rPr>
            <sz val="9"/>
            <color indexed="81"/>
            <rFont val="Tahoma"/>
            <family val="2"/>
          </rPr>
          <t xml:space="preserve">
- Has the highest energy efficiency rating been chosen?
- Have measures been put in place to reduce use where possible to reduce energy?</t>
        </r>
        <r>
          <rPr>
            <b/>
            <sz val="9"/>
            <color indexed="81"/>
            <rFont val="Tahoma"/>
            <family val="2"/>
          </rPr>
          <t xml:space="preserve">
</t>
        </r>
      </text>
    </comment>
    <comment ref="B149" authorId="0" shapeId="0" xr:uid="{00000000-0006-0000-0200-00000B000000}">
      <text>
        <r>
          <rPr>
            <b/>
            <sz val="9"/>
            <color indexed="81"/>
            <rFont val="Tahoma"/>
            <family val="2"/>
          </rPr>
          <t xml:space="preserve">Does your project include or relate to:
</t>
        </r>
        <r>
          <rPr>
            <sz val="9"/>
            <color indexed="81"/>
            <rFont val="Tahoma"/>
            <family val="2"/>
          </rPr>
          <t xml:space="preserve">- The use of any materials or products
- The purchasing of any materials or products
- Construction 
- Temporary fixtures/installations (e.g. for an event)
</t>
        </r>
        <r>
          <rPr>
            <b/>
            <sz val="9"/>
            <color indexed="81"/>
            <rFont val="Tahoma"/>
            <family val="2"/>
          </rPr>
          <t xml:space="preserve">Consider:
</t>
        </r>
        <r>
          <rPr>
            <sz val="9"/>
            <color indexed="81"/>
            <rFont val="Tahoma"/>
            <family val="2"/>
          </rPr>
          <t xml:space="preserve">- Do you need to buy new or can it be a recycled or reused product?
- Do you need the material(s) or product(s) at all? What alternatives are there?
- If using wood products, are they FSC-certified (from sustainably managed forests?)
- If using plastic, is it single-use or recyclable?
- If using cotton, has it been grown regeneratively?
- Can a reusable alternative be selected?
- Where was it manufactured? 
- How far has it been transported?
- Can the materials/products be recycled or reused? </t>
        </r>
      </text>
    </comment>
    <comment ref="B166" authorId="0" shapeId="0" xr:uid="{00000000-0006-0000-0200-00000C000000}">
      <text>
        <r>
          <rPr>
            <b/>
            <sz val="9"/>
            <color indexed="81"/>
            <rFont val="Tahoma"/>
            <family val="2"/>
          </rPr>
          <t xml:space="preserve">Does your project include or relate to:
</t>
        </r>
        <r>
          <rPr>
            <sz val="9"/>
            <color indexed="81"/>
            <rFont val="Tahoma"/>
            <family val="2"/>
          </rPr>
          <t xml:space="preserve">- The use or purchasing of any materials (if so, how, when and where they will be disposed of should be considered)
- The collection of any materials
- The delivery of a service (if so, what materials are used and what waste is produced?)
- Food
- Water
</t>
        </r>
        <r>
          <rPr>
            <b/>
            <sz val="9"/>
            <color indexed="81"/>
            <rFont val="Tahoma"/>
            <family val="2"/>
          </rPr>
          <t>Consider:</t>
        </r>
        <r>
          <rPr>
            <sz val="9"/>
            <color indexed="81"/>
            <rFont val="Tahoma"/>
            <family val="2"/>
          </rPr>
          <t xml:space="preserve">
- Can the item(s) be reused?
- Can the item(s) be recycled?
- Can the item(s) or service(s) be shared?
- Can the item(s) or service(s) be rented rather than owned?
- Does the item(s) have an accredited certification/is it from a reliable source? e.g. compostable materials need a seedling logo with an accreditation number
- Are there measures in place to support recycling or reuse? e.g. bins, collection days, drop-off points
- Is the product designed to be repaired? e.g. replace one part, not the whole thing
- What is the lifespan of the item(s)? 
- How and who will dispose of it at the end of life?
</t>
        </r>
      </text>
    </comment>
    <comment ref="D166" authorId="0" shapeId="0" xr:uid="{00000000-0006-0000-0200-00000D000000}">
      <text>
        <r>
          <rPr>
            <b/>
            <sz val="9"/>
            <color indexed="81"/>
            <rFont val="Tahoma"/>
            <family val="2"/>
          </rPr>
          <t>[Add reason]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Lily Paulson</author>
  </authors>
  <commentList>
    <comment ref="B10" authorId="0" shapeId="0" xr:uid="{00000000-0006-0000-0300-000001000000}">
      <text>
        <r>
          <rPr>
            <b/>
            <sz val="9"/>
            <color indexed="81"/>
            <rFont val="Century Gothic"/>
            <family val="2"/>
          </rPr>
          <t>Does your project include or relate to:</t>
        </r>
        <r>
          <rPr>
            <sz val="9"/>
            <color indexed="81"/>
            <rFont val="Century Gothic"/>
            <family val="2"/>
          </rPr>
          <t xml:space="preserve">
- Serving food at any point
- Buying food 
- Gardens and allotments
- Affordable food (including community fridges/food banks)
- Changing locations of markets/supermarkets
- Creating new locations for markets/supermarkets
- Menus in schools and other spaces
- Diet training, cooking or other food related learning
</t>
        </r>
        <r>
          <rPr>
            <b/>
            <sz val="9"/>
            <color indexed="81"/>
            <rFont val="Century Gothic"/>
            <family val="2"/>
          </rPr>
          <t xml:space="preserve">To consider:
</t>
        </r>
        <r>
          <rPr>
            <sz val="9"/>
            <color indexed="81"/>
            <rFont val="Century Gothic"/>
            <family val="2"/>
          </rPr>
          <t xml:space="preserve">- Where is the food coming from?
- Can you buy it locally? 
- Is it healthy?
- Is there a vegetarian/vegan option?
- Is it affordable? 
- Are there affordable alternatives?
- Can people get to it? </t>
        </r>
      </text>
    </comment>
    <comment ref="D10" authorId="0" shapeId="0" xr:uid="{00000000-0006-0000-0300-000002000000}">
      <text>
        <r>
          <rPr>
            <b/>
            <sz val="9"/>
            <color indexed="81"/>
            <rFont val="Century Gothic"/>
            <family val="2"/>
          </rPr>
          <t>Food in the UK
% accessing food banks
health impacts</t>
        </r>
      </text>
    </comment>
    <comment ref="B12" authorId="0" shapeId="0" xr:uid="{00000000-0006-0000-0300-000003000000}">
      <text>
        <r>
          <rPr>
            <sz val="9"/>
            <color indexed="81"/>
            <rFont val="Tahoma"/>
            <family val="2"/>
          </rPr>
          <t xml:space="preserve">If the project will increase availability of food which is unaffordable to the majority or unhealthy, please state this as option d. or e.
</t>
        </r>
      </text>
    </comment>
    <comment ref="B27" authorId="0" shapeId="0" xr:uid="{00000000-0006-0000-0300-000004000000}">
      <text>
        <r>
          <rPr>
            <b/>
            <sz val="9"/>
            <color indexed="81"/>
            <rFont val="Tahoma"/>
            <family val="2"/>
          </rPr>
          <t>Does your project include or relate to:</t>
        </r>
        <r>
          <rPr>
            <sz val="9"/>
            <color indexed="81"/>
            <rFont val="Tahoma"/>
            <family val="2"/>
          </rPr>
          <t xml:space="preserve">
- Delivery of health services or support
- Any change to the physical environment
- Sources of stress or anxiety
- Vulnerable people (old or those with disabilities)
- Activities and sport/leisure
- Improving living standards
- Air pollution
- Access to green and blue space (nature and water)
- Social support and reducing isolation
- Diet
- Education around health choices, mental health
</t>
        </r>
        <r>
          <rPr>
            <b/>
            <sz val="9"/>
            <color indexed="81"/>
            <rFont val="Tahoma"/>
            <family val="2"/>
          </rPr>
          <t xml:space="preserve">Consider:
</t>
        </r>
        <r>
          <rPr>
            <sz val="9"/>
            <color indexed="81"/>
            <rFont val="Tahoma"/>
            <family val="2"/>
          </rPr>
          <t>- Are some groups particularly at risk of being impacted?
- Will choice be impacted (either providing more or less choice)?</t>
        </r>
      </text>
    </comment>
    <comment ref="D27" authorId="0" shapeId="0" xr:uid="{00000000-0006-0000-0300-000005000000}">
      <text>
        <r>
          <rPr>
            <b/>
            <sz val="9"/>
            <color indexed="81"/>
            <rFont val="Tahoma"/>
            <family val="2"/>
          </rPr>
          <t xml:space="preserve">Health and wellbeing </t>
        </r>
        <r>
          <rPr>
            <sz val="9"/>
            <color indexed="81"/>
            <rFont val="Tahoma"/>
            <family val="2"/>
          </rPr>
          <t xml:space="preserve">
</t>
        </r>
      </text>
    </comment>
    <comment ref="B44" authorId="0" shapeId="0" xr:uid="{00000000-0006-0000-0300-000006000000}">
      <text>
        <r>
          <rPr>
            <b/>
            <sz val="9"/>
            <color indexed="81"/>
            <rFont val="Tahoma"/>
            <family val="2"/>
          </rPr>
          <t>Does your project include or relate to:</t>
        </r>
        <r>
          <rPr>
            <sz val="9"/>
            <color indexed="81"/>
            <rFont val="Tahoma"/>
            <family val="2"/>
          </rPr>
          <t xml:space="preserve">
- Tenant/landlord rights
- Leases
- Energy prices/bills
- Retrofit measures (changing heating source, insulation, solar panels, draught-proofing, double glazing)
- Affordability and increasing the value of an area
- Intergenerational housing/different types of housing
- Homelessness
- Changes to support services
</t>
        </r>
        <r>
          <rPr>
            <b/>
            <sz val="9"/>
            <color indexed="81"/>
            <rFont val="Tahoma"/>
            <family val="2"/>
          </rPr>
          <t>Consider:</t>
        </r>
        <r>
          <rPr>
            <sz val="9"/>
            <color indexed="81"/>
            <rFont val="Tahoma"/>
            <family val="2"/>
          </rPr>
          <t xml:space="preserve">
- Does this increase or decrease tenant protection?
- Does this increase or decrease homeowner protection?
- Will this increase energy bills? 
- Will the value of land go up and affect affordability of homes?
- Could this increase risk of vulnerable people becoming homeless?</t>
        </r>
      </text>
    </comment>
    <comment ref="B61" authorId="0" shapeId="0" xr:uid="{00000000-0006-0000-0300-000007000000}">
      <text>
        <r>
          <rPr>
            <b/>
            <sz val="9"/>
            <color indexed="81"/>
            <rFont val="Tahoma"/>
            <family val="2"/>
          </rPr>
          <t>Does your project include or relate to:</t>
        </r>
        <r>
          <rPr>
            <sz val="9"/>
            <color indexed="81"/>
            <rFont val="Tahoma"/>
            <family val="2"/>
          </rPr>
          <t xml:space="preserve">
- Educational events
- Apprenticeships and training opportunities
- Changing the price of learning experiences
- After school support or homeschooling
- Teacher/childcare benefits
- Support for schools
- Signage or outreach
- New homes
</t>
        </r>
        <r>
          <rPr>
            <b/>
            <sz val="9"/>
            <color indexed="81"/>
            <rFont val="Tahoma"/>
            <family val="2"/>
          </rPr>
          <t>Consider:</t>
        </r>
        <r>
          <rPr>
            <sz val="9"/>
            <color indexed="81"/>
            <rFont val="Tahoma"/>
            <family val="2"/>
          </rPr>
          <t xml:space="preserve">
- Who has access to the opportunity?
- Will this impact on the number of pupils in a school or the number of teachers?
- Will this impact the quality of teaching or learning in schools?
- Can support be given to make this more inclusive or accessible?
- Can links be made with schools in the area?</t>
        </r>
      </text>
    </comment>
    <comment ref="B79" authorId="0" shapeId="0" xr:uid="{00000000-0006-0000-0300-000008000000}">
      <text>
        <r>
          <rPr>
            <b/>
            <sz val="9"/>
            <color indexed="81"/>
            <rFont val="Tahoma"/>
            <family val="2"/>
          </rPr>
          <t>Does your project include or relate to:</t>
        </r>
        <r>
          <rPr>
            <sz val="9"/>
            <color indexed="81"/>
            <rFont val="Tahoma"/>
            <family val="2"/>
          </rPr>
          <t xml:space="preserve">
- New infrastructure
- Green spaces, trees, wildflowers 
- Renovations to existing shared spaces
- Transport connections or links
- Accessibility
- Leisure spaces
- Changing the location of facilities or services
</t>
        </r>
        <r>
          <rPr>
            <b/>
            <sz val="9"/>
            <color indexed="81"/>
            <rFont val="Tahoma"/>
            <family val="2"/>
          </rPr>
          <t>Consider:</t>
        </r>
        <r>
          <rPr>
            <sz val="9"/>
            <color indexed="81"/>
            <rFont val="Tahoma"/>
            <family val="2"/>
          </rPr>
          <t xml:space="preserve">
- Can locations be selected to encourage 30 minute neighbourhoods?
- What transport and active travel links are there?
- Will any change or addition to infrastructure improve health and wellbeing?
- Is this change or addition desired by the community or based on a needs assessment?</t>
        </r>
      </text>
    </comment>
    <comment ref="B97" authorId="0" shapeId="0" xr:uid="{00000000-0006-0000-0300-000009000000}">
      <text>
        <r>
          <rPr>
            <b/>
            <sz val="9"/>
            <color indexed="81"/>
            <rFont val="Tahoma"/>
            <family val="2"/>
          </rPr>
          <t>Does your project include or relate to:</t>
        </r>
        <r>
          <rPr>
            <sz val="9"/>
            <color indexed="81"/>
            <rFont val="Tahoma"/>
            <family val="2"/>
          </rPr>
          <t xml:space="preserve">
- A new development or adding infrastructure near an existing community
- A new service or change to an existing service
- Event or activity
- Support that would allow people to take part in more cultural activities
- Informal care networks
</t>
        </r>
        <r>
          <rPr>
            <b/>
            <sz val="9"/>
            <color indexed="81"/>
            <rFont val="Tahoma"/>
            <family val="2"/>
          </rPr>
          <t>Consider:</t>
        </r>
        <r>
          <rPr>
            <sz val="9"/>
            <color indexed="81"/>
            <rFont val="Tahoma"/>
            <family val="2"/>
          </rPr>
          <t xml:space="preserve">
- Will this increase opportunities for residents to meet and connect?
- Will it provide joy, happiness or wellbeing?
- Can the community groups or residents be brought in at any stage?</t>
        </r>
      </text>
    </comment>
    <comment ref="B115" authorId="0" shapeId="0" xr:uid="{00000000-0006-0000-0300-00000A000000}">
      <text>
        <r>
          <rPr>
            <b/>
            <sz val="9"/>
            <color indexed="81"/>
            <rFont val="Tahoma"/>
            <family val="2"/>
          </rPr>
          <t>Does your project include or relate to:</t>
        </r>
        <r>
          <rPr>
            <sz val="9"/>
            <color indexed="81"/>
            <rFont val="Tahoma"/>
            <family val="2"/>
          </rPr>
          <t xml:space="preserve">
- An online resource, service, survey, event or activity
- An in-person resource, service, event or activity
- A location that needs to be travelled to
- Filling in forms
- A green space
- Any impact on people
</t>
        </r>
        <r>
          <rPr>
            <b/>
            <sz val="9"/>
            <color indexed="81"/>
            <rFont val="Tahoma"/>
            <family val="2"/>
          </rPr>
          <t>Consider:</t>
        </r>
        <r>
          <rPr>
            <sz val="9"/>
            <color indexed="81"/>
            <rFont val="Tahoma"/>
            <family val="2"/>
          </rPr>
          <t xml:space="preserve">
- Can the location be accessed by everyone?
- What language support can be given?
- How can outreach be done to minimise exclusion?
</t>
        </r>
      </text>
    </comment>
    <comment ref="B133" authorId="0" shapeId="0" xr:uid="{00000000-0006-0000-0300-00000B000000}">
      <text>
        <r>
          <rPr>
            <b/>
            <sz val="9"/>
            <color indexed="81"/>
            <rFont val="Tahoma"/>
            <family val="2"/>
          </rPr>
          <t>Does your project include or relate to:</t>
        </r>
        <r>
          <rPr>
            <sz val="9"/>
            <color indexed="81"/>
            <rFont val="Tahoma"/>
            <family val="2"/>
          </rPr>
          <t xml:space="preserve">
- New facility, service or business
- Procurement of goods or services
- Construction
- Tourism
</t>
        </r>
        <r>
          <rPr>
            <b/>
            <sz val="9"/>
            <color indexed="81"/>
            <rFont val="Tahoma"/>
            <family val="2"/>
          </rPr>
          <t>Consider:</t>
        </r>
        <r>
          <rPr>
            <sz val="9"/>
            <color indexed="81"/>
            <rFont val="Tahoma"/>
            <family val="2"/>
          </rPr>
          <t xml:space="preserve">
- Can it be procured locally or have requirements for local employment?
- What employment standards or benefits are included for the jobs/roles involved?
- Are these long-term, secure roles or short-term, insecure roles (e.g. zero-hour contracts)?
- What skills will be needed? Who will be included or excluded?
- Can everyone access the service, facility or business? Who is included or excluded?</t>
        </r>
      </text>
    </comment>
    <comment ref="B151" authorId="0" shapeId="0" xr:uid="{00000000-0006-0000-0300-00000C000000}">
      <text>
        <r>
          <rPr>
            <b/>
            <sz val="9"/>
            <color indexed="81"/>
            <rFont val="Tahoma"/>
            <family val="2"/>
          </rPr>
          <t>Does your project include or relate to:</t>
        </r>
        <r>
          <rPr>
            <sz val="9"/>
            <color indexed="81"/>
            <rFont val="Tahoma"/>
            <family val="2"/>
          </rPr>
          <t xml:space="preserve">
- A new location for a service, business or 
- Installation of new equipment or infrastructure
- A new footpath, cycle lane or route
- Housing developments
- Extra curricular activities, community groups or activities
- Public open spaces
</t>
        </r>
        <r>
          <rPr>
            <b/>
            <sz val="9"/>
            <color indexed="81"/>
            <rFont val="Tahoma"/>
            <family val="2"/>
          </rPr>
          <t>Consider:</t>
        </r>
        <r>
          <rPr>
            <sz val="9"/>
            <color indexed="81"/>
            <rFont val="Tahoma"/>
            <family val="2"/>
          </rPr>
          <t xml:space="preserve"> 
- Who will have access? 
- Are there measures in place to reduce fraud, cyber crime, theft etc.?</t>
        </r>
      </text>
    </comment>
    <comment ref="B169" authorId="0" shapeId="0" xr:uid="{00000000-0006-0000-0300-00000D000000}">
      <text>
        <r>
          <rPr>
            <b/>
            <sz val="9"/>
            <color indexed="81"/>
            <rFont val="Tahoma"/>
            <family val="2"/>
          </rPr>
          <t>Does your project include or relate to:</t>
        </r>
        <r>
          <rPr>
            <sz val="9"/>
            <color indexed="81"/>
            <rFont val="Tahoma"/>
            <family val="2"/>
          </rPr>
          <t xml:space="preserve">
- People
</t>
        </r>
        <r>
          <rPr>
            <b/>
            <sz val="9"/>
            <color indexed="81"/>
            <rFont val="Tahoma"/>
            <family val="2"/>
          </rPr>
          <t>Consider:</t>
        </r>
        <r>
          <rPr>
            <sz val="9"/>
            <color indexed="81"/>
            <rFont val="Tahoma"/>
            <family val="2"/>
          </rPr>
          <t xml:space="preserve">
- </t>
        </r>
      </text>
    </comment>
    <comment ref="B186" authorId="0" shapeId="0" xr:uid="{00000000-0006-0000-0300-00000E000000}">
      <text>
        <r>
          <rPr>
            <b/>
            <sz val="9"/>
            <color indexed="81"/>
            <rFont val="Tahoma"/>
            <family val="2"/>
          </rPr>
          <t>Does your project include or relate to:</t>
        </r>
        <r>
          <rPr>
            <sz val="9"/>
            <color indexed="81"/>
            <rFont val="Tahoma"/>
            <family val="2"/>
          </rPr>
          <t xml:space="preserve">
- A change affecting staff
- A change affecting a town or area
- A new development
- A change to an existing service
- A new, proposed service or location
- An event or activity
</t>
        </r>
        <r>
          <rPr>
            <b/>
            <sz val="9"/>
            <color indexed="81"/>
            <rFont val="Tahoma"/>
            <family val="2"/>
          </rPr>
          <t>Consider:</t>
        </r>
        <r>
          <rPr>
            <sz val="9"/>
            <color indexed="81"/>
            <rFont val="Tahoma"/>
            <family val="2"/>
          </rPr>
          <t xml:space="preserve">
- Can the people affected be included in the earliest stage of decision-making or planning? If not, why not?
- What ways to include people or keep them informed have been considered?
- Have people been sign-posted to the relevant petition, survey, or planning application for comments?
- Has resourcing for outreach been included in cost considerations?</t>
        </r>
      </text>
    </comment>
  </commentList>
</comments>
</file>

<file path=xl/sharedStrings.xml><?xml version="1.0" encoding="utf-8"?>
<sst xmlns="http://schemas.openxmlformats.org/spreadsheetml/2006/main" count="1054" uniqueCount="683">
  <si>
    <t>a. lighting</t>
  </si>
  <si>
    <t>b. access to services</t>
  </si>
  <si>
    <t>4. Fuel poverty</t>
  </si>
  <si>
    <t>a. will this make electricity more or less affordable?</t>
  </si>
  <si>
    <t xml:space="preserve">b. </t>
  </si>
  <si>
    <t>5. Food</t>
  </si>
  <si>
    <t xml:space="preserve">a. does this improve </t>
  </si>
  <si>
    <t>6. Health (NHS)</t>
  </si>
  <si>
    <t>7. Political Voice/participation</t>
  </si>
  <si>
    <t>8. Prosperity (income/work)</t>
  </si>
  <si>
    <t>9. Community</t>
  </si>
  <si>
    <t>10. Access to Nature</t>
  </si>
  <si>
    <t>11. Housing</t>
  </si>
  <si>
    <t>a. does this improve affordability</t>
  </si>
  <si>
    <t>b. does this improve quality of housing</t>
  </si>
  <si>
    <t>a. does this reduce # people sseeking work</t>
  </si>
  <si>
    <t>5. GHGs</t>
  </si>
  <si>
    <t>6. Renewables</t>
  </si>
  <si>
    <t>8. Chemical and Plastic pollution</t>
  </si>
  <si>
    <t>9. Air quality</t>
  </si>
  <si>
    <t>10. Waste</t>
  </si>
  <si>
    <t>7. Water resources</t>
  </si>
  <si>
    <t>a. more strain on resources?</t>
  </si>
  <si>
    <t>a. will it result in increase in air pollution?</t>
  </si>
  <si>
    <t>a. increase in co2?</t>
  </si>
  <si>
    <t>b. increase in methane?</t>
  </si>
  <si>
    <t>a. Will it increase or decrease the level of physical activity among relevant people?</t>
  </si>
  <si>
    <t>Significant increase</t>
  </si>
  <si>
    <t>Slight increase</t>
  </si>
  <si>
    <t>No change or n/a</t>
  </si>
  <si>
    <t>Slight decrease</t>
  </si>
  <si>
    <t>Significant decrease</t>
  </si>
  <si>
    <t>Significant involvement</t>
  </si>
  <si>
    <t>Some involvement</t>
  </si>
  <si>
    <t>N/A</t>
  </si>
  <si>
    <t>No involvement</t>
  </si>
  <si>
    <t xml:space="preserve">a. To what extent will the public be involved in the planning of this project? </t>
  </si>
  <si>
    <t>b. To what extent will the public be involved in the use of the project?</t>
  </si>
  <si>
    <t>c. Will it support or inhibit community activation?</t>
  </si>
  <si>
    <t>b. Will it increase or decrease preventative measures for health problems?</t>
  </si>
  <si>
    <t>a. If there are existing local services relevant to the project, have they been engaged?</t>
  </si>
  <si>
    <t>b. does it increase or decrease likelihood of active travel?</t>
  </si>
  <si>
    <t>c. does it increase or decrease likelihood of car use?</t>
  </si>
  <si>
    <t>Access to services</t>
  </si>
  <si>
    <t>15 minute city provision</t>
  </si>
  <si>
    <t>Statement</t>
  </si>
  <si>
    <t>Score</t>
  </si>
  <si>
    <t>Connectivity</t>
  </si>
  <si>
    <t>1. Does this project incease or decrease access to services for users through the provision of physical infrastructure?</t>
  </si>
  <si>
    <t>This may include new transport links, accessibility options for disabled persons or services themselves (e.g. youth centres)</t>
  </si>
  <si>
    <t>1a) If so, approximately how many people will this directly affect?</t>
  </si>
  <si>
    <t>1b) Will this change be long term (beyond the delivery phase of the project?)</t>
  </si>
  <si>
    <t>Long-term</t>
  </si>
  <si>
    <t>Short-term</t>
  </si>
  <si>
    <t>2. Does this project increase or decrease access to services for users through the provision of digital infrastructure?</t>
  </si>
  <si>
    <t>This may include improved broadband, new web services…</t>
  </si>
  <si>
    <t>2a) If so, approximately how many people will this directly affect?</t>
  </si>
  <si>
    <t>2b) Will this change be long term (beyond the delivery phase of the project?)</t>
  </si>
  <si>
    <t>This may include changes to fares, travel distances…</t>
  </si>
  <si>
    <t>3. Does this project make access to services more or less affordable for users?</t>
  </si>
  <si>
    <t>3a) If so, approximately how many people will this directly affect?</t>
  </si>
  <si>
    <t>3b) Will this change be long term (beyond the delivery phase of the project?)</t>
  </si>
  <si>
    <t>Scores</t>
  </si>
  <si>
    <t>Safety</t>
  </si>
  <si>
    <t>Education</t>
  </si>
  <si>
    <t xml:space="preserve">This is about </t>
  </si>
  <si>
    <t>Environmental</t>
  </si>
  <si>
    <t>Social</t>
  </si>
  <si>
    <t>Land use change</t>
  </si>
  <si>
    <t>Food</t>
  </si>
  <si>
    <t>Health</t>
  </si>
  <si>
    <t>Community</t>
  </si>
  <si>
    <t>Housing</t>
  </si>
  <si>
    <t>Biodiversity</t>
  </si>
  <si>
    <t>GHGs</t>
  </si>
  <si>
    <t>Air quality</t>
  </si>
  <si>
    <t>Waste</t>
  </si>
  <si>
    <t>Formatting:</t>
  </si>
  <si>
    <t>3. Does this project…</t>
  </si>
  <si>
    <t>This may include…</t>
  </si>
  <si>
    <t xml:space="preserve">Land Use </t>
  </si>
  <si>
    <t>This is about whether the change in land use will have positive or negative impacts.</t>
  </si>
  <si>
    <t>This may include …</t>
  </si>
  <si>
    <t>1. Does this project incease or decrease the district's physical resilience to climate change?</t>
  </si>
  <si>
    <t>2. Does this project increase or decrease the district's social resilience to climate change?</t>
  </si>
  <si>
    <t>This may include greater access to resources for support, knowledge, or funding (e.g. support hubs, grants for energy technology)</t>
  </si>
  <si>
    <t>1. Does this project incease or decrease the amount of green space?</t>
  </si>
  <si>
    <t>2. Does this project increase or decrease the amount of non-permeable surfaces?</t>
  </si>
  <si>
    <t>This may include roads and other tarmac surfaces, concrete surfaces</t>
  </si>
  <si>
    <t>This may include development on a greenfield site, or increasing or decreasing the amount of trees, parks, woodland, hedgerows, and meadows</t>
  </si>
  <si>
    <t>3. Are mitigation measures in place if the land use change decreases the amount of green space or increases the amount of non-permeable surfaces?</t>
  </si>
  <si>
    <t>This may include development on a brownfield site rather than a greenfield site, biodiversity net gain contributions…</t>
  </si>
  <si>
    <t>Soil and Water Health</t>
  </si>
  <si>
    <t>This is about the impact of the project on nitrogen and phosphorous levels in the soil and in waterways.</t>
  </si>
  <si>
    <t xml:space="preserve">1. Does this project result in an increase or decrease in the use of non-organic fertiliser? </t>
  </si>
  <si>
    <t>2. Does this project increase or decrease the amount of sewage…</t>
  </si>
  <si>
    <t>This is about the impact of the project on biodiversity, which includes habitats as well as individual species of plants and animals.</t>
  </si>
  <si>
    <t>1. Does this project increase or decrease the amount of disruption to a habitat as a result of human activity?</t>
  </si>
  <si>
    <t>2. Does this project increase or decrease the amount of hedgerows, trees, lakes or ponds?</t>
  </si>
  <si>
    <t>3. Does the project…</t>
  </si>
  <si>
    <t>This is about people's ability to access services and support. This includes electronic and physical links (e.g. PT) as well as social support networks.</t>
  </si>
  <si>
    <t>Checkboxes</t>
  </si>
  <si>
    <t>Yes</t>
  </si>
  <si>
    <t>No</t>
  </si>
  <si>
    <t>1a. Approximately how many people will this directly affect?</t>
  </si>
  <si>
    <t>1b. Will this change be long term (beyond the delivery phase of the project?)</t>
  </si>
  <si>
    <t>Decrease</t>
  </si>
  <si>
    <t>Increase</t>
  </si>
  <si>
    <t>GHG Emissions</t>
  </si>
  <si>
    <t xml:space="preserve">Does this project involve a new or existing building? </t>
  </si>
  <si>
    <t>5a. Building fabric or energy efficiency</t>
  </si>
  <si>
    <t>1. Does the project increase/decrease access to services through the provision of physical infrastructure?</t>
  </si>
  <si>
    <t>1a. What physical infrastructure is provided? Tick all that apply</t>
  </si>
  <si>
    <t>1b. Have measures been put in place to compensate for the loss?</t>
  </si>
  <si>
    <t>2. Does the project increase/decrease access to services through the provision of digital infrastructure?</t>
  </si>
  <si>
    <t>2a. What digital infrastructure is provided? Tick all that apply</t>
  </si>
  <si>
    <t>2b. Have measures been put in place to compensate for the loss?</t>
  </si>
  <si>
    <t>3. Does the project make access to services more or less affordable to users?</t>
  </si>
  <si>
    <t xml:space="preserve">1. Does the project </t>
  </si>
  <si>
    <t>1c. How many people will be affected by this change?</t>
  </si>
  <si>
    <t>1d. Will the change be long-term?</t>
  </si>
  <si>
    <t>1. Does the project increase access to services through the provision of physical infrastructure?</t>
  </si>
  <si>
    <t>1b. How many people will be affected by this change?</t>
  </si>
  <si>
    <t>1c. Will the change be long-term?</t>
  </si>
  <si>
    <t>2. Does the project decrease access to services through a change to physical infrastructure?</t>
  </si>
  <si>
    <t>2a. What changes to physical infrastructure decrease access? Tick all that apply</t>
  </si>
  <si>
    <t>2b. Have mitigation measures been put in place to compensate for the loss?</t>
  </si>
  <si>
    <t>2d. Will the change be long-term?</t>
  </si>
  <si>
    <t>2c. How many people will be affected by this change?</t>
  </si>
  <si>
    <t>3. Does the project increase access to services through the provision of digital infrastructure?</t>
  </si>
  <si>
    <t>3a. What digital infrastructure is provided? Tick all that apply</t>
  </si>
  <si>
    <t>3b. How many people will be affected by this change?</t>
  </si>
  <si>
    <t>3c. Will the change be long-term?</t>
  </si>
  <si>
    <t>4. Does the project decrease access to services through a change to digital infrastructure?</t>
  </si>
  <si>
    <t>4a. What changes to physical infrastructure decrease access? Tick all that apply</t>
  </si>
  <si>
    <t>4b. Have mitigation measures been put in place to compensate for the loss?</t>
  </si>
  <si>
    <t>4c. How many people will be affected by this change?</t>
  </si>
  <si>
    <t>4d. Will the change be long-term?</t>
  </si>
  <si>
    <t>1a. What changes to physical infrastructure are made? Tick all that apply</t>
  </si>
  <si>
    <t>Increase access</t>
  </si>
  <si>
    <t>Decrease access</t>
  </si>
  <si>
    <t>SCORES</t>
  </si>
  <si>
    <t>Other</t>
  </si>
  <si>
    <t>1a. How many people will be affected by the change?</t>
  </si>
  <si>
    <t>1b. Will the change be long-term?</t>
  </si>
  <si>
    <t>Accessibility</t>
  </si>
  <si>
    <t>Energy Use</t>
  </si>
  <si>
    <t>Sustainable Transport</t>
  </si>
  <si>
    <t>Land Use Change</t>
  </si>
  <si>
    <t>Sustainable Materials</t>
  </si>
  <si>
    <t>Adaptation &amp; Resilience</t>
  </si>
  <si>
    <t>This is about the project's impact on the district's ability to adapt or be resilient to climate change. This may include physical resilience, like flood defences, green infrastructure, or retrofit to reduce to number of cold homes. Or it may include social resilience like support for farmers or resources to support residents with flooding.</t>
  </si>
  <si>
    <t xml:space="preserve">Factors increasing physical resilience include: </t>
  </si>
  <si>
    <t xml:space="preserve">Factors decreasing physical resilience include: </t>
  </si>
  <si>
    <t>Yes - significantly</t>
  </si>
  <si>
    <t>Yes - slightly</t>
  </si>
  <si>
    <t>1. Will the project lead to an increase or decrease in energy use?</t>
  </si>
  <si>
    <t>2. Does the project have a plan or include measures to reduce energy demand?</t>
  </si>
  <si>
    <t>2a. Approximately how many people will this directly affect?</t>
  </si>
  <si>
    <t>2b. Will this change be long term (beyond the delivery phase of the project?)</t>
  </si>
  <si>
    <t>3. Does the project support the use of renewables, either on-site or off-site?</t>
  </si>
  <si>
    <t>3a. Approximately how many people will this affect?</t>
  </si>
  <si>
    <t>[description]</t>
  </si>
  <si>
    <t>1. Does the project increase/decrease the use of fossil-fuel vehicles?</t>
  </si>
  <si>
    <t>[Description]</t>
  </si>
  <si>
    <t>2. Does the project increase/decrease levels of active travel?</t>
  </si>
  <si>
    <t>2a. How many people will be affected by the change?</t>
  </si>
  <si>
    <t>2b. Will the change be long-term?</t>
  </si>
  <si>
    <t>3. Does the project increase/decrease use of public transport?</t>
  </si>
  <si>
    <t>More info</t>
  </si>
  <si>
    <t>1. Food</t>
  </si>
  <si>
    <t>b. Will this impact last beyond the delivery phase of the project?</t>
  </si>
  <si>
    <t>Significantly increase positive health outcomes</t>
  </si>
  <si>
    <t>Slightly increase positive health outcomes</t>
  </si>
  <si>
    <t>Slightly decrease positive health outcomes</t>
  </si>
  <si>
    <t>Significantly decrease positive health outcomes</t>
  </si>
  <si>
    <t>HIDDEN</t>
  </si>
  <si>
    <t>PAGE 2: SOCIAL IMPACTS</t>
  </si>
  <si>
    <t>B. Will this impact last beyond the delivery phase of the project?</t>
  </si>
  <si>
    <t>A. Please specify the impact your project will have on food:</t>
  </si>
  <si>
    <t>PAGE 1: ENVIRONMENTAL IMPACTS</t>
  </si>
  <si>
    <t>1. Greenhouse Gases (GHGs)</t>
  </si>
  <si>
    <t>A. Please specify the impact your project will have on GHGs:</t>
  </si>
  <si>
    <t>Significantly reduce GHGs released</t>
  </si>
  <si>
    <t>a. Please specify the impact your project will have on air pollution:</t>
  </si>
  <si>
    <t>Soil and waterway health</t>
  </si>
  <si>
    <t>Equality</t>
  </si>
  <si>
    <t>3. Sustainable Transport</t>
  </si>
  <si>
    <t>Significant and/or long-term negative impact identified. Changes needed before proceeding.</t>
  </si>
  <si>
    <t>Significant and/or long-term positive impact identified. No changes needed.</t>
  </si>
  <si>
    <t>Slight or short-term positive impact identified. No changes needed but could be reviewed to improve.</t>
  </si>
  <si>
    <t>Slight or short-term negative impact identified. Review to identify possible improvements.</t>
  </si>
  <si>
    <t>LINKS</t>
  </si>
  <si>
    <t>Need help?</t>
  </si>
  <si>
    <t>[i]</t>
  </si>
  <si>
    <t>C. Will this have an impact beyond the intended location of the policy/project?</t>
  </si>
  <si>
    <t>B. Will this impact last beyond the delivery phase of the policy/project?</t>
  </si>
  <si>
    <t>a. Please specify the impact your project will have on health:</t>
  </si>
  <si>
    <t>a. Please specify the impact your project will have on housing:</t>
  </si>
  <si>
    <t>Significantly increase the number of or access to quality and/or affordable homes</t>
  </si>
  <si>
    <t>Slightly increase the number of or access to quality and/or affordable homes</t>
  </si>
  <si>
    <t>Slightly decrease the number of or access to quality and/or affordable homes</t>
  </si>
  <si>
    <t>Significantly decrease the number of or access to quality and/or affordable homes</t>
  </si>
  <si>
    <t>Why does this matter?</t>
  </si>
  <si>
    <t>Summary</t>
  </si>
  <si>
    <t xml:space="preserve">What is being assessed: </t>
  </si>
  <si>
    <t>Name of officer</t>
  </si>
  <si>
    <t>Date</t>
  </si>
  <si>
    <t>Aims, objectives, anticipated outcomes of project</t>
  </si>
  <si>
    <t>[brief text]</t>
  </si>
  <si>
    <t>D.</t>
  </si>
  <si>
    <t>Please explain why you have selected the above answers/ detail expected impacts:</t>
  </si>
  <si>
    <t>Briefly explain why you chose these options:</t>
  </si>
  <si>
    <t>Health and Wellbeing</t>
  </si>
  <si>
    <t>Local Economy and Jobs</t>
  </si>
  <si>
    <t>Democratic Voice</t>
  </si>
  <si>
    <t>Air Quality</t>
  </si>
  <si>
    <t>Soil and Waterway Health</t>
  </si>
  <si>
    <t>Climate Change Adaptation</t>
  </si>
  <si>
    <t>Greenhouse Gases</t>
  </si>
  <si>
    <t>Equity</t>
  </si>
  <si>
    <t>Community 2</t>
  </si>
  <si>
    <t>d.</t>
  </si>
  <si>
    <t>Please answer all eleven sections on this page. There are 4 questions (a-d) for each section. More information is available if you hover over the 'more info' tab. Example impacts are detailed in the notes on the right.</t>
  </si>
  <si>
    <t>Local economy and employment</t>
  </si>
  <si>
    <t>Safety/Crime</t>
  </si>
  <si>
    <t>Significantly increase the availability of learning opportunities</t>
  </si>
  <si>
    <t>Slightly increase the availability of learning opportunities</t>
  </si>
  <si>
    <t>Significantly decrease the availability of learning opportunities</t>
  </si>
  <si>
    <t>Slightly decrease the availability of learning opportunities</t>
  </si>
  <si>
    <t>Significantly increase safety and/or significantly reduce risk of harm</t>
  </si>
  <si>
    <t>Slightly increase safety and/or significantly reduce risk of harm</t>
  </si>
  <si>
    <t>Slightly decrease safety and/or increase risk of harm</t>
  </si>
  <si>
    <t>Significantly decrease safety and/or increase risk of harm</t>
  </si>
  <si>
    <t>Some groups differentially impacted</t>
  </si>
  <si>
    <t>Some groups differentially impacted but with safeguards in place</t>
  </si>
  <si>
    <t>No groups differentially impacted</t>
  </si>
  <si>
    <t>No groups differentially impacted and active promotion of safeguards</t>
  </si>
  <si>
    <t>Significant opportunities for involvement in and influence on planning and/or decisions</t>
  </si>
  <si>
    <t>Some engagement with opportunities for involvement or consultation</t>
  </si>
  <si>
    <t>Advisory engagement with no opportunities for involvement</t>
  </si>
  <si>
    <t>No communication or engagement</t>
  </si>
  <si>
    <t>Significantly decrease air pollutants</t>
  </si>
  <si>
    <t>Slightly decrease air pollutants</t>
  </si>
  <si>
    <t>Slightly increase air pollutants</t>
  </si>
  <si>
    <t>Significantly increase air pollutants</t>
  </si>
  <si>
    <t>Significant increase in pollutants in soil or water</t>
  </si>
  <si>
    <t>Slight increase in pollutants in soil or water</t>
  </si>
  <si>
    <t>Slight decrease in pollutants in soil or water</t>
  </si>
  <si>
    <t>Significant decrease in pollutants in soil or water</t>
  </si>
  <si>
    <t>Significantly increase adaptation</t>
  </si>
  <si>
    <t>Slightly increase adaptation</t>
  </si>
  <si>
    <t>Slightly decrease adaptation</t>
  </si>
  <si>
    <t>Significantly decrease adaptation</t>
  </si>
  <si>
    <t>Significantly decrease energy use</t>
  </si>
  <si>
    <t>Slightly decrease energy use</t>
  </si>
  <si>
    <t>Slightly increase energy use</t>
  </si>
  <si>
    <t>Significantly increase energy use</t>
  </si>
  <si>
    <t>Renewables</t>
  </si>
  <si>
    <t>Fossil fuels</t>
  </si>
  <si>
    <t>Both</t>
  </si>
  <si>
    <t>2. Health &amp; Wellbeing</t>
  </si>
  <si>
    <t xml:space="preserve">Health and wellbeing is about providing an equal chance for people to live a healthy life and supporting factors that positively impact on mental and physical health. Factors impacting health could be: access to services, quality of housing, air pollution, access to blue and green space or leisure spaces, social connection, access to healthy food, stress at work or at home. Consider the choices around healthy lifestyles, physical activity or social activity that your project/policy may promote or enable. </t>
  </si>
  <si>
    <t>This is about the availability of and access to quality housing and affordable homes. Housing is a human right and is key to personal wellbeing. Quality housing reduces the risk of residents suffering from fuel poverty and other health issues. Poor housing includes issues like damp, cold or mould, overcrowding, needing repairs, and having a high energy use. Indirect impacts (e.g. how a development may affect housing affordability in the area) and support for those who are homeless or at risk of homelessness should also be considered here.</t>
  </si>
  <si>
    <t>4. Education</t>
  </si>
  <si>
    <t>a. Please specify the impact your project will have on education:</t>
  </si>
  <si>
    <t>7. Accessibility</t>
  </si>
  <si>
    <t>a. Please specify the impact your project will have on accessibility:</t>
  </si>
  <si>
    <t>8. Local Economy &amp; Jobs</t>
  </si>
  <si>
    <t>9. Safety/Crime</t>
  </si>
  <si>
    <t>10. Equity</t>
  </si>
  <si>
    <t>11. Democratic Voice</t>
  </si>
  <si>
    <t>a. Please specify the impact your project will have on safety:</t>
  </si>
  <si>
    <t>a. Please specify the impact your project will have on participation:</t>
  </si>
  <si>
    <t>a. Please specify the impact your project will have on equity:</t>
  </si>
  <si>
    <t>2. Air Quality</t>
  </si>
  <si>
    <t>a. Please specify the impact your project will have on biodiversity:</t>
  </si>
  <si>
    <t>Action</t>
  </si>
  <si>
    <t>SOCIAL</t>
  </si>
  <si>
    <t>ENVIRONMENTAL</t>
  </si>
  <si>
    <t>Justification</t>
  </si>
  <si>
    <t>CHECKS</t>
  </si>
  <si>
    <t>Reviewed</t>
  </si>
  <si>
    <t>Follow up</t>
  </si>
  <si>
    <t>Accepted</t>
  </si>
  <si>
    <t>Rejected</t>
  </si>
  <si>
    <t xml:space="preserve">Significantly discourage the use of sustainable transport </t>
  </si>
  <si>
    <t>Slightly discourage the use of sustainable transport</t>
  </si>
  <si>
    <t xml:space="preserve">Slightly encourage the use of sustainable transport </t>
  </si>
  <si>
    <t>Significantly encourage the use of sustainable transport</t>
  </si>
  <si>
    <t>a. Please specify the impact your project will have on sustainable transport:</t>
  </si>
  <si>
    <t>4. Land Use Change</t>
  </si>
  <si>
    <t>a. Please specify the impact your project will have on land use change:</t>
  </si>
  <si>
    <t>5. Biodiversity</t>
  </si>
  <si>
    <t>6. Soil and Waterway Health</t>
  </si>
  <si>
    <t>a. Please specify the impact your project will have on contaminants:</t>
  </si>
  <si>
    <t>7. Climate Change Adaptation</t>
  </si>
  <si>
    <t>8. Energy Use</t>
  </si>
  <si>
    <t>Does this project use fossil fuels (e.g. gas, oil, coal) or renewables (e.g. wind, solar)?</t>
  </si>
  <si>
    <t>e.</t>
  </si>
  <si>
    <t>a. Please specify the impact your project will have on energy use:</t>
  </si>
  <si>
    <t>9. Sustainable Materials</t>
  </si>
  <si>
    <t>a. Please specify the impact your project will have on sustainable materials:</t>
  </si>
  <si>
    <t>a. Please specify the impact your project will have on waste:</t>
  </si>
  <si>
    <r>
      <t xml:space="preserve">Thank you for completing this section. Please continue to the </t>
    </r>
    <r>
      <rPr>
        <b/>
        <u/>
        <sz val="12"/>
        <color theme="5" tint="-0.249977111117893"/>
        <rFont val="Calibri"/>
        <family val="2"/>
        <scheme val="minor"/>
      </rPr>
      <t>next tab</t>
    </r>
    <r>
      <rPr>
        <b/>
        <sz val="12"/>
        <color theme="5" tint="-0.249977111117893"/>
        <rFont val="Calibri"/>
        <family val="2"/>
        <scheme val="minor"/>
      </rPr>
      <t xml:space="preserve"> to answer the Social categories.</t>
    </r>
  </si>
  <si>
    <t>Culture</t>
  </si>
  <si>
    <t>a. Please specify the impact your project will have on culture:</t>
  </si>
  <si>
    <t>a. Please specify the impact your project will have on the economy or jobs:</t>
  </si>
  <si>
    <t>Recommendation</t>
  </si>
  <si>
    <t>Queried</t>
  </si>
  <si>
    <t>Slightly reduce GHGs released</t>
  </si>
  <si>
    <t>Slightly increase GHGs released</t>
  </si>
  <si>
    <t>Significantly increase GHGs released</t>
  </si>
  <si>
    <t>Significant change to land use that increases positive impacts</t>
  </si>
  <si>
    <t>Slight change to land use that increases negative impacts</t>
  </si>
  <si>
    <t>Slight change to land use that increases positive impacts</t>
  </si>
  <si>
    <t>Significant change to land use that increases negative impacts</t>
  </si>
  <si>
    <t>Significantly improve biodiversity by restoring or creating new habitats</t>
  </si>
  <si>
    <t>Slightly improve biodiversity by improving existing habitats or supporting species</t>
  </si>
  <si>
    <t>Slightly reduce biodiversity by impacting the quality of habitats or affecting species</t>
  </si>
  <si>
    <t>Significantly reduce biodiversity by reducing or replacing existing habitat(s)</t>
  </si>
  <si>
    <t>a. Please specify the impact your project will have on adaptation to climate change:</t>
  </si>
  <si>
    <t>Significantly reduce overall quantities of waste</t>
  </si>
  <si>
    <t>Slightly reduce overall quantities of waste</t>
  </si>
  <si>
    <t>Slightly increase overall quantities of waste</t>
  </si>
  <si>
    <t>Significantly increase overall quantities of waste</t>
  </si>
  <si>
    <t>Slight support for the local economy and/or employment</t>
  </si>
  <si>
    <t>Significant support for the local economy and/or employment</t>
  </si>
  <si>
    <t>Slightly undermine support for the local economy and/or employment</t>
  </si>
  <si>
    <t>Significantly undermine support for the local economy and/or employment</t>
  </si>
  <si>
    <t>Actively reduces barriers to increase access</t>
  </si>
  <si>
    <t>Presents no barriers to access</t>
  </si>
  <si>
    <t>Risk of some barriers to access</t>
  </si>
  <si>
    <t>Presents barriers to access in one or more areas</t>
  </si>
  <si>
    <t>6. Cultural Community</t>
  </si>
  <si>
    <t>5. Built Community</t>
  </si>
  <si>
    <t>Significantly improve facilities, shared spaces, connectivity or resources</t>
  </si>
  <si>
    <t>Slightly improve facilities, shared spaces, connectivity or resources</t>
  </si>
  <si>
    <t>Slightly reduce facilities, shared spaces, connectivity or resources</t>
  </si>
  <si>
    <t>Significantly reduce facilities, shared spaces, connectivity or resources</t>
  </si>
  <si>
    <t>Built community</t>
  </si>
  <si>
    <t>a. Please specify the impact your project will have on the built community:</t>
  </si>
  <si>
    <t>Cultural Community</t>
  </si>
  <si>
    <t>Significantly increase social or cultural resources or support</t>
  </si>
  <si>
    <t>Slightly increase social or cultural resources or support</t>
  </si>
  <si>
    <t>Slightly reduce social or cultural resources or support</t>
  </si>
  <si>
    <t>Significantly reduce social or cultural resources or support</t>
  </si>
  <si>
    <t>Built Community</t>
  </si>
  <si>
    <t>Health &amp; Wellbeing</t>
  </si>
  <si>
    <t>Local Economy &amp; Jobs</t>
  </si>
  <si>
    <t>Overarching programme or strategy</t>
  </si>
  <si>
    <t>Policy</t>
  </si>
  <si>
    <t>Project</t>
  </si>
  <si>
    <t>Event</t>
  </si>
  <si>
    <t>What type of proposal is being assessed?</t>
  </si>
  <si>
    <t>Report:</t>
  </si>
  <si>
    <t xml:space="preserve"> </t>
  </si>
  <si>
    <t>Implication</t>
  </si>
  <si>
    <t>Not applicable or no cause for concern.</t>
  </si>
  <si>
    <t>Why does this matter</t>
  </si>
  <si>
    <t>c. Will this impact on health and wellbeing beyond the delivery location?</t>
  </si>
  <si>
    <t>C. Will there be an impact on food beyond the delivery location of the project?</t>
  </si>
  <si>
    <t>c. Will this impact on quality or affordability of homes beyond the delivery location?</t>
  </si>
  <si>
    <t>c. Will this impact on education beyond the delivery location?</t>
  </si>
  <si>
    <t>c. Will this impact on built community beyond the delivery location of the project?</t>
  </si>
  <si>
    <t>c. Will this impact on social and cultural resources beyond the delivery location?</t>
  </si>
  <si>
    <t>c. Will this impact accessibility beyond the delivery location of the project?</t>
  </si>
  <si>
    <t>c. Will this impact jobs and local economies beyond the delivery location?</t>
  </si>
  <si>
    <t>c. Will this impact crime beyond the delivery location?</t>
  </si>
  <si>
    <t>c. Will this impact equity beyond the delivery location?</t>
  </si>
  <si>
    <t>c. Will this impact democratic voice beyond the delivery location?</t>
  </si>
  <si>
    <t>c. Will this impact air quality beyond the intended delivery location of the project?</t>
  </si>
  <si>
    <t>c. Will this impact sustainable transport beyond the delivery location of the project?</t>
  </si>
  <si>
    <t>c. Will this impact land use beyond the delivery location of the project?</t>
  </si>
  <si>
    <t>c. Will this impact biodiversity beyond the intended delivery location of the project?</t>
  </si>
  <si>
    <t>c. Will this impact soil or waterway health beyond the delivery location of the project?</t>
  </si>
  <si>
    <t>c. Will this impact adaptation beyond the delivery location of the project?</t>
  </si>
  <si>
    <t>c. Will this impact energy use beyond the delivery location of the project?</t>
  </si>
  <si>
    <t>c. Will this impact sustainable material use beyond the delivery location?</t>
  </si>
  <si>
    <t>c. Will this impact waste beyond the delivery location of the project?</t>
  </si>
  <si>
    <t>Opportunities</t>
  </si>
  <si>
    <t>Allotments</t>
  </si>
  <si>
    <t>Food bank</t>
  </si>
  <si>
    <t>Parcels</t>
  </si>
  <si>
    <t>Closure</t>
  </si>
  <si>
    <t>Ads</t>
  </si>
  <si>
    <t>Classes</t>
  </si>
  <si>
    <t>Price</t>
  </si>
  <si>
    <t>Menus</t>
  </si>
  <si>
    <t>Campaign</t>
  </si>
  <si>
    <t>Fast food</t>
  </si>
  <si>
    <t>Supermarket</t>
  </si>
  <si>
    <t>Significantly promote healthy and/or affordable food</t>
  </si>
  <si>
    <t>Slightly promote healthy and/or affordable food</t>
  </si>
  <si>
    <t>Significantly impede healthy and/or affordable food</t>
  </si>
  <si>
    <t>Slightly impede healthy and/or affordable food</t>
  </si>
  <si>
    <t>Conclusion</t>
  </si>
  <si>
    <t>No further action needed</t>
  </si>
  <si>
    <t>Recommendation applied</t>
  </si>
  <si>
    <t>Recommendation not applied</t>
  </si>
  <si>
    <r>
      <t>The purpose of the</t>
    </r>
    <r>
      <rPr>
        <u/>
        <sz val="11"/>
        <color theme="1"/>
        <rFont val="Calibri"/>
        <family val="2"/>
        <scheme val="minor"/>
      </rPr>
      <t xml:space="preserve"> Impact Assessment Tool </t>
    </r>
    <r>
      <rPr>
        <sz val="11"/>
        <color theme="1"/>
        <rFont val="Calibri"/>
        <family val="2"/>
        <scheme val="minor"/>
      </rPr>
      <t>is to consider the wide range of possible impacts that a proposed project/policy could have on environmental and social criteria. 
Completing this assessment as early as possible will help shape a project or policy into a strong proposal by highlighting positive areas and areas for improvement.
Use of this tool will also help ensure projects and policies are meeting Council commitments to climate as well as other council priorities.</t>
    </r>
  </si>
  <si>
    <r>
      <t xml:space="preserve">Thank you for completing this section. Please see the </t>
    </r>
    <r>
      <rPr>
        <b/>
        <u/>
        <sz val="12"/>
        <color theme="5" tint="-0.249977111117893"/>
        <rFont val="Calibri"/>
        <family val="2"/>
        <scheme val="minor"/>
      </rPr>
      <t>dashboard</t>
    </r>
    <r>
      <rPr>
        <b/>
        <sz val="12"/>
        <color theme="5" tint="-0.249977111117893"/>
        <rFont val="Calibri"/>
        <family val="2"/>
        <scheme val="minor"/>
      </rPr>
      <t xml:space="preserve"> and </t>
    </r>
    <r>
      <rPr>
        <b/>
        <u/>
        <sz val="12"/>
        <color theme="5" tint="-0.249977111117893"/>
        <rFont val="Calibri"/>
        <family val="2"/>
        <scheme val="minor"/>
      </rPr>
      <t>summary report</t>
    </r>
    <r>
      <rPr>
        <b/>
        <sz val="12"/>
        <color theme="5" tint="-0.249977111117893"/>
        <rFont val="Calibri"/>
        <family val="2"/>
        <scheme val="minor"/>
      </rPr>
      <t xml:space="preserve"> for your results.</t>
    </r>
  </si>
  <si>
    <t>GHG</t>
  </si>
  <si>
    <t>Soil and Waterway health</t>
  </si>
  <si>
    <t>Climate change adaptation</t>
  </si>
  <si>
    <t>air quality</t>
  </si>
  <si>
    <t>transport</t>
  </si>
  <si>
    <t>climate change adaptation</t>
  </si>
  <si>
    <t>energy use</t>
  </si>
  <si>
    <t>materials</t>
  </si>
  <si>
    <t>waste</t>
  </si>
  <si>
    <t>grey</t>
  </si>
  <si>
    <t>amber</t>
  </si>
  <si>
    <t>red</t>
  </si>
  <si>
    <t>Health and wellbeing</t>
  </si>
  <si>
    <t>Local Economy and jobs</t>
  </si>
  <si>
    <t>Democratic voice</t>
  </si>
  <si>
    <t>equity</t>
  </si>
  <si>
    <t>health</t>
  </si>
  <si>
    <t>housing</t>
  </si>
  <si>
    <t>education</t>
  </si>
  <si>
    <t>built</t>
  </si>
  <si>
    <t>culture</t>
  </si>
  <si>
    <t>access</t>
  </si>
  <si>
    <t>economy</t>
  </si>
  <si>
    <t>safety</t>
  </si>
  <si>
    <t>democracy</t>
  </si>
  <si>
    <t>Key</t>
  </si>
  <si>
    <r>
      <t xml:space="preserve">Please complete the following before moving to the </t>
    </r>
    <r>
      <rPr>
        <b/>
        <sz val="11"/>
        <color rgb="FFFF0000"/>
        <rFont val="Calibri"/>
        <family val="2"/>
        <scheme val="minor"/>
      </rPr>
      <t>Environment</t>
    </r>
    <r>
      <rPr>
        <sz val="11"/>
        <color rgb="FFFF0000"/>
        <rFont val="Calibri"/>
        <family val="2"/>
        <scheme val="minor"/>
      </rPr>
      <t xml:space="preserve"> tab</t>
    </r>
  </si>
  <si>
    <t>Other Decision</t>
  </si>
  <si>
    <t>Department/Service</t>
  </si>
  <si>
    <t>List those who will be responsible for implementing/delivering the proposal</t>
  </si>
  <si>
    <t>Please answer all ten sections on this page. There are 43 questions (a-d) for each section. More information is available if you hover over the 'more info' tab. Example impacts are detailed in the notes on the right.</t>
  </si>
  <si>
    <t xml:space="preserve">How will this proposal impact levels of GHG emissions? Consider: 
• Fossil fuels used to heat homes or drive vehicles
• Methane released by livestock or waste processes
• Fertilisers or agricultural activities
• Industrial refrigeration and air-conditioning processes
</t>
  </si>
  <si>
    <t>The greenhouse gases are (a) Carbon Dioxide, released when fossil fuels (coal, gas, oil) are burnt, (b) Methane, primarily released by livestock and waste processes, (c) Nitrous Oxide, primarily comes from fertilisers for agriculture, (d) Fluorinated Gases, produced by industrial refrigeration and air-conditioning processes. High levels of these gases have led to the greenhouse effect, causing average temperatures to rise and the climate to change.</t>
  </si>
  <si>
    <t>Likely to increase GHG emissions:</t>
  </si>
  <si>
    <t>Likely to reduce GHG emissions:</t>
  </si>
  <si>
    <t>Likely to increase air pollutants:</t>
  </si>
  <si>
    <t>Likely to reduce air pollutants:</t>
  </si>
  <si>
    <t xml:space="preserve">How will this proposal impact the level of pollutants in the air? Consider:
• Outdoor air pollution (e.g. exhaust fumes, particles from brake and tyre erosion, burning wood, undustrial activity)
• Indoor air quality (e.g mould, damp, gases/chemicals from building materials, cooking emissions, fuel use, stoves)
</t>
  </si>
  <si>
    <t>This factor refers to the level of pollutants in the air, such as particulate matter, carbon monoxide, ozone, nitrogen dioxide and sulphur dioxide. As traffic is the main cause of air pollution in the UK, particular consideration should be given to whether this project/policy will increase the length or number of car journeys, either permanently or temporarily.</t>
  </si>
  <si>
    <t xml:space="preserve">This factor is about whether this project or policy will support a transition from unsustainable transport to sustainable alternatives. It can also include preparing for future changes in travel such as locating services within a 15-minute walking or cycling radius or adding wiring for EV chargers in new-builds. </t>
  </si>
  <si>
    <t xml:space="preserve">Likely to encourage sustainable transport: </t>
  </si>
  <si>
    <t xml:space="preserve">Likely to discourage sustainable transport: </t>
  </si>
  <si>
    <t>Likely to have negative impacts:</t>
  </si>
  <si>
    <t>Likely to have positive impacts:</t>
  </si>
  <si>
    <t>Does your project relate to or involve any of the following?</t>
  </si>
  <si>
    <t xml:space="preserve">Does your project relate to any of the following? </t>
  </si>
  <si>
    <t xml:space="preserve">How will this proposal impact plants, animals and microorganisms in the district? Consider:
• a range of habitats (e.g. woodland, grassland, ponds, living walls, green roofs, gardens)
• protecting key species (e.g. doing bat surveys before approving a project or event)
• soil and waterway health (e.g. low levels of pollutants)
</t>
  </si>
  <si>
    <t>This factor is about the impact your project/policy might have on the plants, animals, fungi and microorganisms in the district. Impacts can be direct (e.g. a new development being built on natural land, converting fields to grassland or putting up bird and bat boxes) or indirect (e.g. increased noise and light pollution, rubbish being left behind after an outdoor event, or fertiliser run-off into rivers).</t>
  </si>
  <si>
    <t xml:space="preserve">Healthy soil and water depends on the correct concentration of nutrients, such as nitrates and phosphates. In a balanced system, nitrates and phosphates enrich the soil and the health of life which grows from or in it but many human activities unbalance the system by changing concentrations. This causes problems for plant growth and water retention in soil, harms aquatic life, can reduce crop yield and increase flood risk. Any project involving a change in land-use type or management practices should consider the impact on nitrate/phosphate levels.  </t>
  </si>
  <si>
    <t xml:space="preserve">How will the proposal impact our ability to withstand future climate change impacts, such as heat waves, cold, drought, flooding, and water shortages. Climate change adaptation includes :
• physical infrastructure (e.g. flood defences, shading), 
• natural measures (e.g. green roofs and reforestation), 
• financial support (e.g. for housing retrofit), and behaviour change (e.g. conserving water and using less energy). 
</t>
  </si>
  <si>
    <t>A project or policy can also encourage maladaptation if it does not consider future climate impacts or increases future risk of climate impacts (e.g. a new highly-glazed, energy intensive building risks occupants overheating, or building on flood plains).</t>
  </si>
  <si>
    <t>Likely to reduce energy use:</t>
  </si>
  <si>
    <t>Likely to increase energy use:</t>
  </si>
  <si>
    <t xml:space="preserve">What impact will this proposal have on the total amount of energy needed? This includes the energy needed to heat homes and buildings, and power machinery, vehicles, appliances or equipment. Consider:
• building design (e.g. insulation, shading, natural light), 
• energy efficiency (e.g. efficient appliances, LEDs, switching to heat pumps), 
• shorter in-use hours (e.g. shorter travel time, scheduled heating), 
• behaviour changes (e.g. turning off lights, computers, taps).
</t>
  </si>
  <si>
    <t>This is about the impact your project/policy will have on the total amount of energy needed and used to power our lives. Reducing our energy demand is an important step towards meeting our climate targets and includes the energy to heat homes and buildings, power machinery and vehicles, and use appliances or equipment.</t>
  </si>
  <si>
    <t xml:space="preserve">How will this proposal impact the quantity of waste produced by activities in the district? Waste includes food, water, household waste, electrical items, and waste from industry or construction. 
Consider the waste hierarchy:
• Prevent waste (e.g. only buy and use what you need, buy long-lasting and modular products, repair), 
• Re-use (e.g. donate, hire/lease, refurbish, refill, and share)
• Recycle (e.g. sort waste well, avoid non-recyclable products) 
</t>
  </si>
  <si>
    <t xml:space="preserve">Waste is about the quantity of waste produced by activities in the district. The aim is to decrease the total amount of waste being produced by following the principles of the waste hierarchy: 
• Prevent waste (e.g. only buy and use what you need, buy long-lasting and modular products, repair), 
• Re-use (e.g. donate, hire/lease, refurbish, refill, and share)
• Recycle (e.g. sort waste well, avoid non-recyclable products
After recycling, other forms of recovery (e.g. incineration, anaerobic digestion and industrial composting) should be prioritised to reduce the amount of waste going to landfill. </t>
  </si>
  <si>
    <t>Guidance notes</t>
  </si>
  <si>
    <t>Access to healthy and varied food is key for health. Local food grown in sustainable ways is key for the environment. Issues such as ‘food deserts’, access to food banks or community fridges, redistribution of food, and the ability to grow one’s own food are considered here</t>
  </si>
  <si>
    <t xml:space="preserve">How will this proposal support access to healthy and affordable food? Consider:
• physical access (e.g. how close to allotments, supermarkets, markets, restaurants people are)
• financial access (i.e. whether food is affordable to people). </t>
  </si>
  <si>
    <t>Likely to promote access:</t>
  </si>
  <si>
    <t>Likely to impede access:</t>
  </si>
  <si>
    <t xml:space="preserve">How will this proposal impact availability of and access to quality housing and affordable homes? Consider:
• Poor housing issues like damp, cold or mould, overcrowding, needing repairs, and having a high energy use. 
• Indirect impacts (e.g. how a development may affect housing affordability in the area) 
• support for those who are homeless or at risk of homelessness
</t>
  </si>
  <si>
    <t xml:space="preserve">How will this proposal impact e availability and quality of educational opportunities in the area? Consider: 
• schools, one-off event, volunteering, adult skills courses,
• the quality of the learning being offered (e.g. duration, opportunities resulting from it)
• how accessible it is (e.g. costs, timing, or location). 
</t>
  </si>
  <si>
    <t>Education refers to the availability and quality of educational opportunities in the area and includes lifelong learning. Factors to consider include different types of opportunity, the quality of the learning being offered (e.g. duration, opportunities resulting from it), and how accessible it is (e.g. costs, timing, or location). Supporting families with schooling needs, including extracurricular activities, is included here.</t>
  </si>
  <si>
    <t>This is about the impact your project/policy might have on the physical space which influences the health and wellbeing and sense of place in local communities. A well-designed community has good links to other places which can be accessed safely, green space (e.g. parks, trees, gardens), and spaces to meet (e.g. parks, community halls, allotments). Impacts affecting community could be either long-term or temporary.</t>
  </si>
  <si>
    <t xml:space="preserve">How will this project impact physical space and affect the health and wellbeing and sense of place in local communities? Consider:
• links to other places (e.g. cycle paths, roads, bus stops) 
• green spaces (e.g. parks, trees, gardens), 
• spaces to meet (e.g. parks, community halls, allotments)
</t>
  </si>
  <si>
    <t xml:space="preserve">What impact will this proposal have on the social and cultural resources of our communities? Consider: 
• direct provision of services
• supporting residents or local groups (e.g. events, opportunities to meet and develop networks)
• cultural activities (e.g. cinema, museums, galleries, libraries, leisure). </t>
  </si>
  <si>
    <t>This is about the impact your project/policy might have on the social and cultural resources of communities. This includes: direct provision of services, access to funding (e.g. crowd-funding initiatives, signposting), supporting residents or local groups and cultural activities. Social and cultural resources encourage inclusion and community empowerment and can include commercial and community-led activities. Impacts affecting community could be either long-term or temporary.</t>
  </si>
  <si>
    <t>This is about whether your project/policy improves opportunities for access or if it presents any barriers to access.  Barriers to access can increase isolation, loneliness, and negatively impact wellbeing.</t>
  </si>
  <si>
    <t xml:space="preserve">How will this proposal improve access or present barriers to access? Consider: 
• physical barriers (e.g. access for disabled people, lack of safe routes or transport options)
• digital barriers (e.g. broadband connection, online skills)
• social barriers (e.g. isolation, language)
• financial barriers (e.g. costs are too high). </t>
  </si>
  <si>
    <t xml:space="preserve">A strong and diverse local economy is a key part of a flourishing and resilient community. It supports livelihoods, creates job opportunities and provides goods and services to the area. </t>
  </si>
  <si>
    <t xml:space="preserve">How will this proposal support livelihoods, create jobs and provide services to the area? Consider:
• areas for employment (e.g. new facilities, services or businesses)
• services that support economic activity (e.g. business mentoring, unemployment support)
• new opportunities (e.g. tourism, apprenticeships or training)
• quality of employment (e.g. living wage, permanent contracts), and procurement.
</t>
  </si>
  <si>
    <t xml:space="preserve">How will this proposal affect safety and/or influence crime rates. Consider:
• factors affecting sense of safety (e.g. lighting, vandalism, ‘eyes on the street’)
• the real risk of harm to individuals (e.g. traffic accidents, cyber crime, domestic abuse)
• the likelihood of someone committing a crime (e.g. reducing alcohol or drug dependency, CCTV).
</t>
  </si>
  <si>
    <t>This is about the social and environmental factors that might affect safety and influence crime rates. Considerations include factors affecting sense of safety, the real risk of harm to individuals , or the likelihood of someone committing a crime.</t>
  </si>
  <si>
    <t>Equity is the fair and just treatment of all members of a community, with a particular focus on support for groups who have historically suffered discrimination.  It is important to reduce the risk of discrimination through safeguards and ensure equal opportunity resulting from a project/policy.</t>
  </si>
  <si>
    <t xml:space="preserve">How will this proposal ensure fair and just treatment of all members of the community? Consider whether this project/policy will have an impact on any group based on the following protected characteristics: 
• age, race, religion, disability, pregnancy/maternity
• gender, sex, and sexual orientation.
</t>
  </si>
  <si>
    <t>We use community impact assessments so that we can:</t>
  </si>
  <si>
    <t>As part of our Corporate Equality and Diversity policy we have committed ourselves to undertaking assessments on areas of policy making where there may be potential impacts on different groups of people within our community. We have also committed to undertake impact assessment as part of our project management arrangements.</t>
  </si>
  <si>
    <t>• take into account the needs, experiences and circumstances of those groups of people who use (or don’t or  can’t use) our services</t>
  </si>
  <si>
    <t>• think about the other ways in which we can deliver our services which will not lead to inequalities</t>
  </si>
  <si>
    <t>• develop better policy-making, procedures and services</t>
  </si>
  <si>
    <t>• identify any inequalities people may experience</t>
  </si>
  <si>
    <t xml:space="preserve">If any of these protected characteristics will be affected please complete the Communities Impact Assessment </t>
  </si>
  <si>
    <t xml:space="preserve">How will the public be involved in decisions that may affect their lives? Consider:
• public consultations
• involving communities in the design phase
• making engagement meaningful
• giving opportunities for a cross-section of community members to have involvement in decisions
</t>
  </si>
  <si>
    <t xml:space="preserve">Democratic voice is about the opportunities available to the public to be involved in the decisions affecting their lives. Active, meaningful and early engagement with the public is preferable as it allows people to have a sense of control over their lives. Meaningful engagement is when the public can truly change or influence the outcome of a project or decision. Potential  barriers to involvement should be considered and minimised where possible.  </t>
  </si>
  <si>
    <t>Guidance Notes</t>
  </si>
  <si>
    <t>Not applicable/No Impact</t>
  </si>
  <si>
    <t>Sustainable resources not considered at all</t>
  </si>
  <si>
    <t>Sustainable resources used throughout</t>
  </si>
  <si>
    <t>Sustainable resources used in most places</t>
  </si>
  <si>
    <t>Not Applicable</t>
  </si>
  <si>
    <t>Sustainable resources used in some places</t>
  </si>
  <si>
    <t xml:space="preserve">Sustainable  materials is about the use of materials which are sourced, used and disposed of in a way which does not have a lasting impact on the environment. Considerations should include: (1) whether the materials come from a sustainable, renewable source (e.g. using recycled or natural materials and grown or produced in a responsible way); (2) whether the materials have low levels of associated CO2, known as embodied carbon (e.g. from transport, treatment and manufacture); and (3) whether the materials have a low impact when disposed of (e.g. can the material be deconstructed and reused or recycled to minimise waste). </t>
  </si>
  <si>
    <t xml:space="preserve">How does this proposal ensure resources are being sourced and disposed of in the most sustainable way? Consider whether: 
• the materials come from a sustainable, renewable source 
• the materials have low levels of associated CO2, known as embodied carbon
• the materials have a low impact when disposed of 
 </t>
  </si>
  <si>
    <t>How will this proposal support a transition from unsustainable transport (such as private petrol cars) to sustainable alternatives? Consider:
• Active travel (e.g. walking, scooting, and cycling), 
• Public transport (e.g. buses and trains),
• Electric vehicles. 
• Provision of vehicles and infrastructure (e.g. charging points, bike racks, cycle lanes, pedestrian crossings)</t>
  </si>
  <si>
    <t xml:space="preserve">How will this proposal transform the current landscape and how it is used/maintained? Consider:
• Changes to surface permeability (e.g. non-permeable concrete or tarmac surfaces versus permeable gravel or paving),
• Changes in land use (e.g. grassland to agriculture or new developments)
• Green infrastructure (e.g. trees, retention ponds for flood management). 
</t>
  </si>
  <si>
    <t xml:space="preserve">Land use change is the process where human activities change the size and/or purpose of a piece of land, including how the land is managed. Key impacts are: water quality; availability of water resources; management of flood risk; storage of carbon in soil; habitats for species; and availability of green open space for communities. Also consider whether the change in land use or management is permanent or reversible when selecting the level of impact.
</t>
  </si>
  <si>
    <t xml:space="preserve">How will this proposal affect the health of soil and waterways? Projecta involving a change in land-use type or management practices should comsider the impact on nitrate/phosphate levels.  Levels can be affected by:
• the use of fertilisers and pesticides in farming, 
• manure and animal waste running off into waterways, 
• sewage discharges during heavy floods, 
• leaks or spills from construction
</t>
  </si>
  <si>
    <t xml:space="preserve">Impact Assessment Tool - v.1 </t>
  </si>
  <si>
    <t>Purpose</t>
  </si>
  <si>
    <t>The purpose of this tool is to consider the wide range of possible impacts that a proposed project/policy could have on environmental and social criteria.
- Completing this assessment as early as possible will help shape a project or policy into a strong proposal by highlighting positive areas and areas for improvement.
- Use of this tool will also help ensure projects and policies are meeting Council commitments to climate as well as other Council priorities.</t>
  </si>
  <si>
    <t>Guidance on completing this tool:</t>
  </si>
  <si>
    <t>Project Details</t>
  </si>
  <si>
    <t>To be completed. This tab provides a record of the project title, aims, and responsible officer.</t>
  </si>
  <si>
    <t>Environment</t>
  </si>
  <si>
    <t>All sections must be completed. This tab asks questions on 10 environmental criteria.</t>
  </si>
  <si>
    <t>All sections must be completed. This tab asks questions on 11 social criteria.</t>
  </si>
  <si>
    <t>Dashboard</t>
  </si>
  <si>
    <t>This tab will automatically be filled in based on the answers to the Environment and Social tabs.</t>
  </si>
  <si>
    <t>Review Report</t>
  </si>
  <si>
    <t>This tab will automatically be filled in based on the answers to the Environment and Social tabs. Responses can be checked and recommendations to improve can be made.</t>
  </si>
  <si>
    <t>Answering each section:</t>
  </si>
  <si>
    <r>
      <t>You will see '</t>
    </r>
    <r>
      <rPr>
        <u/>
        <sz val="11"/>
        <color theme="1"/>
        <rFont val="Calibri"/>
        <family val="2"/>
        <scheme val="minor"/>
      </rPr>
      <t>More Info</t>
    </r>
    <r>
      <rPr>
        <sz val="11"/>
        <color theme="1"/>
        <rFont val="Calibri"/>
        <family val="2"/>
        <scheme val="minor"/>
      </rPr>
      <t>' boxes beneath each new criteria. This provides further information on considerations that might affect that criteria. 
Check this to see if your project relates to any of these by hovering over the red arrow.</t>
    </r>
  </si>
  <si>
    <t>Please add your justifications for your answers in the free text box at the end of each section. This helps with the review process and provides a track record as the project develops.</t>
  </si>
  <si>
    <t>Blank</t>
  </si>
  <si>
    <t>Likely to have a positive impact</t>
  </si>
  <si>
    <t>• Improving insulation, draught-proofing</t>
  </si>
  <si>
    <t>• Enforcing minimum energy efficiency standards</t>
  </si>
  <si>
    <t>• Energy bill support</t>
  </si>
  <si>
    <t>Likely to have a negative impact</t>
  </si>
  <si>
    <t>• New infrastructure increasing the value of an area (gentrification)</t>
  </si>
  <si>
    <t>• Closure of a community space</t>
  </si>
  <si>
    <t>• Reduced opening hours of a community/cultural space</t>
  </si>
  <si>
    <t>Likely to improve access</t>
  </si>
  <si>
    <t>• Location accessible on foot, by bus, and by car</t>
  </si>
  <si>
    <t>• Forms available online and in person</t>
  </si>
  <si>
    <t>• Making recordings available where appropriate</t>
  </si>
  <si>
    <t>• Resources in multiple languages</t>
  </si>
  <si>
    <t>• Availability of an interpreter</t>
  </si>
  <si>
    <t>Likely to reduce access</t>
  </si>
  <si>
    <t>• Location only accessible by car</t>
  </si>
  <si>
    <t>• Forms only available online, or only in person</t>
  </si>
  <si>
    <t>• Increasing costs (subscription, fees, fares etc.)</t>
  </si>
  <si>
    <t>• Improving insulation in buildings</t>
  </si>
  <si>
    <t>• Replacing gas/oil boilers with air-source heat pumps</t>
  </si>
  <si>
    <t>• Encouraging public transport, walking, cycling</t>
  </si>
  <si>
    <t>• Reducing the amount of waste produced</t>
  </si>
  <si>
    <t>• Road closures with detours increase travel time</t>
  </si>
  <si>
    <t>• Temporary relocation of a service (if further away)</t>
  </si>
  <si>
    <t>• Increase in energy use of a building</t>
  </si>
  <si>
    <t>• Replacing grassland/woodland with agriculture</t>
  </si>
  <si>
    <t>• Wildflower meadows</t>
  </si>
  <si>
    <t>• Adding bird/bat boxes or creating ponds</t>
  </si>
  <si>
    <t>• Litter picking</t>
  </si>
  <si>
    <t>• Creating hedgerows or planting trees</t>
  </si>
  <si>
    <t>• Increasing noise or artificial light levels</t>
  </si>
  <si>
    <t>• Outdoor events in the short term</t>
  </si>
  <si>
    <t>• Increasing fertiliser, pesticide or other chemical use</t>
  </si>
  <si>
    <t xml:space="preserve">• Flood defences </t>
  </si>
  <si>
    <t>• Artificial and natural shading</t>
  </si>
  <si>
    <t>• Natural flood management (SuDS and trees)</t>
  </si>
  <si>
    <t>• Insulating buildings</t>
  </si>
  <si>
    <t>• Awareness campaigns</t>
  </si>
  <si>
    <t>• New fossil fuel heating (gas boilers, oil boilers)</t>
  </si>
  <si>
    <t>• Infrastructure on flood plains</t>
  </si>
  <si>
    <t>• Increasing energy demand (heating or electricity)</t>
  </si>
  <si>
    <t>• Removal of natural cooling (e.g. shading trees)</t>
  </si>
  <si>
    <t>• Leasing or renting an item if only using once</t>
  </si>
  <si>
    <t>• FSC-certified wood products</t>
  </si>
  <si>
    <t>• Recyclable products</t>
  </si>
  <si>
    <t>• Single-use products/non-recyclable products</t>
  </si>
  <si>
    <t>• Hazardous materials that will go to landfill</t>
  </si>
  <si>
    <t>• Construction</t>
  </si>
  <si>
    <r>
      <t>•</t>
    </r>
    <r>
      <rPr>
        <sz val="11"/>
        <color theme="1"/>
        <rFont val="Calibri"/>
        <family val="2"/>
        <scheme val="minor"/>
      </rPr>
      <t xml:space="preserve"> Reducing use of petrol or deisel vehicles</t>
    </r>
  </si>
  <si>
    <t>• Road closures which increase standing (idling) traffic</t>
  </si>
  <si>
    <t>• Removing fossil fuel fires and stoves (i.e. log burners)</t>
  </si>
  <si>
    <r>
      <t>•</t>
    </r>
    <r>
      <rPr>
        <sz val="11"/>
        <color theme="1"/>
        <rFont val="Calibri"/>
        <family val="2"/>
        <scheme val="minor"/>
      </rPr>
      <t xml:space="preserve"> Increasing the amount of vehicles on roads</t>
    </r>
  </si>
  <si>
    <r>
      <t>•</t>
    </r>
    <r>
      <rPr>
        <sz val="11"/>
        <color theme="1"/>
        <rFont val="Calibri"/>
        <family val="2"/>
        <scheme val="minor"/>
      </rPr>
      <t xml:space="preserve"> Improving ventilation in buildings</t>
    </r>
  </si>
  <si>
    <r>
      <t>•</t>
    </r>
    <r>
      <rPr>
        <sz val="11"/>
        <color theme="1"/>
        <rFont val="Calibri"/>
        <family val="2"/>
        <scheme val="minor"/>
      </rPr>
      <t xml:space="preserve"> Moving services closer to communities</t>
    </r>
  </si>
  <si>
    <r>
      <t>•</t>
    </r>
    <r>
      <rPr>
        <sz val="11"/>
        <color theme="1"/>
        <rFont val="Calibri"/>
        <family val="2"/>
        <scheme val="minor"/>
      </rPr>
      <t xml:space="preserve"> Increasing public transport options</t>
    </r>
  </si>
  <si>
    <r>
      <t>•</t>
    </r>
    <r>
      <rPr>
        <sz val="11"/>
        <color theme="1"/>
        <rFont val="Calibri"/>
        <family val="2"/>
        <scheme val="minor"/>
      </rPr>
      <t xml:space="preserve"> Installing cycle racks or offering bike repairs</t>
    </r>
  </si>
  <si>
    <r>
      <t xml:space="preserve">• </t>
    </r>
    <r>
      <rPr>
        <sz val="11"/>
        <color theme="1"/>
        <rFont val="Calibri"/>
        <family val="2"/>
        <scheme val="minor"/>
      </rPr>
      <t>Improving cycling and walking infrastructure</t>
    </r>
  </si>
  <si>
    <r>
      <t>•</t>
    </r>
    <r>
      <rPr>
        <sz val="11"/>
        <color theme="1"/>
        <rFont val="Calibri"/>
        <family val="2"/>
        <scheme val="minor"/>
      </rPr>
      <t xml:space="preserve"> Reducing bus services</t>
    </r>
  </si>
  <si>
    <r>
      <t>•</t>
    </r>
    <r>
      <rPr>
        <sz val="11"/>
        <color theme="1"/>
        <rFont val="Calibri"/>
        <family val="2"/>
        <scheme val="minor"/>
      </rPr>
      <t xml:space="preserve"> New diesel fleet vehicles</t>
    </r>
  </si>
  <si>
    <r>
      <t>•</t>
    </r>
    <r>
      <rPr>
        <sz val="11"/>
        <color theme="1"/>
        <rFont val="Calibri"/>
        <family val="2"/>
        <scheme val="minor"/>
      </rPr>
      <t xml:space="preserve"> Reducing use of petrol or diesel vehicles</t>
    </r>
  </si>
  <si>
    <r>
      <t>•</t>
    </r>
    <r>
      <rPr>
        <sz val="11"/>
        <color theme="1"/>
        <rFont val="Calibri"/>
        <family val="2"/>
        <scheme val="minor"/>
      </rPr>
      <t xml:space="preserve"> Improving access to car parks</t>
    </r>
  </si>
  <si>
    <r>
      <t>•</t>
    </r>
    <r>
      <rPr>
        <sz val="11"/>
        <color theme="1"/>
        <rFont val="Calibri"/>
        <family val="2"/>
        <scheme val="minor"/>
      </rPr>
      <t xml:space="preserve"> Closing cycle paths</t>
    </r>
  </si>
  <si>
    <r>
      <t>•</t>
    </r>
    <r>
      <rPr>
        <sz val="11"/>
        <color theme="1"/>
        <rFont val="Calibri"/>
        <family val="2"/>
        <scheme val="minor"/>
      </rPr>
      <t xml:space="preserve"> Covering soil or grass with tarmac</t>
    </r>
  </si>
  <si>
    <r>
      <t>•</t>
    </r>
    <r>
      <rPr>
        <sz val="11"/>
        <color theme="1"/>
        <rFont val="Calibri"/>
        <family val="2"/>
        <scheme val="minor"/>
      </rPr>
      <t xml:space="preserve"> Removing concrete to expose soil</t>
    </r>
  </si>
  <si>
    <r>
      <t>•</t>
    </r>
    <r>
      <rPr>
        <sz val="11"/>
        <color theme="1"/>
        <rFont val="Calibri"/>
        <family val="2"/>
        <scheme val="minor"/>
      </rPr>
      <t xml:space="preserve"> Building houses on greenfield sites</t>
    </r>
  </si>
  <si>
    <r>
      <t>•</t>
    </r>
    <r>
      <rPr>
        <sz val="11"/>
        <color theme="1"/>
        <rFont val="Calibri"/>
        <family val="2"/>
        <scheme val="minor"/>
      </rPr>
      <t xml:space="preserve"> Removing woodland</t>
    </r>
  </si>
  <si>
    <r>
      <t>•</t>
    </r>
    <r>
      <rPr>
        <sz val="11"/>
        <color theme="1"/>
        <rFont val="Calibri"/>
        <family val="2"/>
        <scheme val="minor"/>
      </rPr>
      <t xml:space="preserve"> Sustainable Urban Drainage Systems</t>
    </r>
  </si>
  <si>
    <t>• Trees, hedgerows and grasslands filter pollutants</t>
  </si>
  <si>
    <t>• Sustainable draining practices</t>
  </si>
  <si>
    <t>• Non-permeable surfaces (e.g. tarmac) increase run-off</t>
  </si>
  <si>
    <t>• Relocating waste handling services</t>
  </si>
  <si>
    <t>• Extending service opening hours</t>
  </si>
  <si>
    <t>• New machinery</t>
  </si>
  <si>
    <t>• Installing LED lighting</t>
  </si>
  <si>
    <t>• Behaviour change - switching off equipment</t>
  </si>
  <si>
    <t>• Renewable energy generation</t>
  </si>
  <si>
    <t>• Improving insulation of buildings</t>
  </si>
  <si>
    <t>• Opening a new service, such as a cafe</t>
  </si>
  <si>
    <t xml:space="preserve">• Increasing room temperature with gas heating </t>
  </si>
  <si>
    <t>Does your project relate to any of the following?</t>
  </si>
  <si>
    <t>Likely to be more sustainable:</t>
  </si>
  <si>
    <t>Likely to be less sustainable:</t>
  </si>
  <si>
    <t>• Using locally produced goods</t>
  </si>
  <si>
    <t>• Re-using materials</t>
  </si>
  <si>
    <t>• Material made using fossil fuels, such as plastic</t>
  </si>
  <si>
    <t>Likely to reduce waste:</t>
  </si>
  <si>
    <t>Likely to increase waste:</t>
  </si>
  <si>
    <t>• Improved recycling services</t>
  </si>
  <si>
    <t>• Repair café or workshop</t>
  </si>
  <si>
    <t>• Purchasing single-use products</t>
  </si>
  <si>
    <t>• Demolishing a building</t>
  </si>
  <si>
    <t>• A new housing development</t>
  </si>
  <si>
    <t>• A community food bank</t>
  </si>
  <si>
    <t>• A new supermarket near local community</t>
  </si>
  <si>
    <t>• Increased food costs</t>
  </si>
  <si>
    <t>• Subsidised meals</t>
  </si>
  <si>
    <t>• Changing agricultural land or allotments to houses</t>
  </si>
  <si>
    <t xml:space="preserve">How will this proposal provide equal chances for people to live a healthy life and impact mental and physical health? Consider:
• access to services 
• quality of housing
• air pollution
</t>
  </si>
  <si>
    <t>Likely to improve health &amp; wellbeing:</t>
  </si>
  <si>
    <t>Likely to impede health &amp; wellbeing:</t>
  </si>
  <si>
    <t>• Closing a leisure centre</t>
  </si>
  <si>
    <t>• New medical centre or service</t>
  </si>
  <si>
    <t>• Impoved access to cycle infrastructure</t>
  </si>
  <si>
    <t>• Housing stock repairs</t>
  </si>
  <si>
    <t>• Persistent noise disturbances</t>
  </si>
  <si>
    <t>• Access to green spaces</t>
  </si>
  <si>
    <t>• Relocating/closing a social service</t>
  </si>
  <si>
    <t>• Increased traffic</t>
  </si>
  <si>
    <t>• Increased cost of living</t>
  </si>
  <si>
    <t>• Providing free temporary accommodation</t>
  </si>
  <si>
    <t>• Reducing rights for tenants</t>
  </si>
  <si>
    <t>• Increasing rental fees</t>
  </si>
  <si>
    <t>• Opening a new school</t>
  </si>
  <si>
    <t>• Offering apprenticeships</t>
  </si>
  <si>
    <t>• Providing volunteering opportunities</t>
  </si>
  <si>
    <t>• Increasing rental fees for education providers</t>
  </si>
  <si>
    <t>• New housing development without adequate infrastructure</t>
  </si>
  <si>
    <t>• Changing the price of learning experiences</t>
  </si>
  <si>
    <t>• Improving access to green spaces</t>
  </si>
  <si>
    <t>• New walkways or cycle paths</t>
  </si>
  <si>
    <t>• Improved bus services</t>
  </si>
  <si>
    <t>• Improving community buildings</t>
  </si>
  <si>
    <t>• Relocating key services</t>
  </si>
  <si>
    <t>• Closing community centres</t>
  </si>
  <si>
    <t>• Roadworks</t>
  </si>
  <si>
    <t>• Raising awareness of available resources</t>
  </si>
  <si>
    <t>• Use of PDFs for information</t>
  </si>
  <si>
    <t>• An apprenticeship scheme</t>
  </si>
  <si>
    <t xml:space="preserve">• Large development requiring labourers </t>
  </si>
  <si>
    <t>• Increase in business or energy rates</t>
  </si>
  <si>
    <t>• Business closure</t>
  </si>
  <si>
    <t>• Reduced rail services</t>
  </si>
  <si>
    <t>• Longer opening hours for an attraction</t>
  </si>
  <si>
    <t xml:space="preserve">• Improving outdoor lighting </t>
  </si>
  <si>
    <t>• New predestrian crossing</t>
  </si>
  <si>
    <t>• Increasing footfall in quieter areas</t>
  </si>
  <si>
    <t>• Closing community centres or social services</t>
  </si>
  <si>
    <t xml:space="preserve">• Longer alcohol licensing hours </t>
  </si>
  <si>
    <t>• Increased unemployment rates</t>
  </si>
  <si>
    <t>• Consultation meetings held at various times</t>
  </si>
  <si>
    <t>• Using online public consultation platforms</t>
  </si>
  <si>
    <t xml:space="preserve">• Involving students in decision making </t>
  </si>
  <si>
    <t>• Not keeping staff or the public informed of changes</t>
  </si>
  <si>
    <t>• Only consulting with a small group of available people</t>
  </si>
  <si>
    <t>• Ignoring negative comments</t>
  </si>
  <si>
    <r>
      <t>•</t>
    </r>
    <r>
      <rPr>
        <sz val="11"/>
        <color theme="1"/>
        <rFont val="Calibri"/>
        <family val="2"/>
        <scheme val="minor"/>
      </rPr>
      <t xml:space="preserve"> New industrial or constructon sites</t>
    </r>
  </si>
  <si>
    <r>
      <t>•</t>
    </r>
    <r>
      <rPr>
        <sz val="11"/>
        <color theme="1"/>
        <rFont val="Calibri"/>
        <family val="2"/>
        <scheme val="minor"/>
      </rPr>
      <t xml:space="preserve"> Tree or seed planting</t>
    </r>
  </si>
  <si>
    <t>• Reducing green space or interrupting a wildlife corridor</t>
  </si>
  <si>
    <t>• Decreased use of fertilisers or pesticides</t>
  </si>
  <si>
    <t>• Increased use of fertilisers or pesticides</t>
  </si>
  <si>
    <t>• Excessive use of concrete</t>
  </si>
  <si>
    <t>• An affordable restaurant in a local community</t>
  </si>
  <si>
    <t>• Shop closures</t>
  </si>
  <si>
    <t>• A community event</t>
  </si>
  <si>
    <t>• Opening a new supermarket</t>
  </si>
  <si>
    <t xml:space="preserve">Sustainable Materials </t>
  </si>
  <si>
    <t>PDF report</t>
  </si>
  <si>
    <t>If your answer to question a) is "Not applicable/No Impact" then the answer boxes for questions b) and c) will turn grey.</t>
  </si>
  <si>
    <t xml:space="preserve">This tab will automatically be filled in. To create the PDF go to File - Export - create PDF. Ensure it is set to Active Sheets then publish. </t>
  </si>
  <si>
    <t>blue</t>
  </si>
  <si>
    <t>light blue</t>
  </si>
  <si>
    <t xml:space="preserve">Recommendation </t>
  </si>
  <si>
    <t xml:space="preserve">3. Housing </t>
  </si>
  <si>
    <t>green</t>
  </si>
  <si>
    <t>light green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</si>
</sst>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33"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u/>
      <sz val="11"/>
      <color theme="1"/>
      <name val="Calibri"/>
      <family val="2"/>
      <scheme val="minor"/>
    </font>
    <font>
      <sz val="10"/>
      <color theme="1"/>
      <name val="Calibri"/>
      <family val="2"/>
      <scheme val="minor"/>
    </font>
    <font>
      <b/>
      <sz val="14"/>
      <color theme="1"/>
      <name val="Calibri"/>
      <family val="2"/>
      <scheme val="minor"/>
    </font>
    <font>
      <sz val="8"/>
      <color rgb="FF000000"/>
      <name val="Segoe UI"/>
      <family val="2"/>
    </font>
    <font>
      <sz val="11"/>
      <color theme="5" tint="-0.249977111117893"/>
      <name val="Calibri"/>
      <family val="2"/>
      <scheme val="minor"/>
    </font>
    <font>
      <sz val="11"/>
      <name val="Calibri"/>
      <family val="2"/>
      <scheme val="minor"/>
    </font>
    <font>
      <sz val="9"/>
      <color indexed="81"/>
      <name val="Tahoma"/>
      <family val="2"/>
    </font>
    <font>
      <b/>
      <sz val="9"/>
      <color indexed="81"/>
      <name val="Tahoma"/>
      <family val="2"/>
    </font>
    <font>
      <b/>
      <u/>
      <sz val="16"/>
      <color theme="1"/>
      <name val="Calibri"/>
      <family val="2"/>
      <scheme val="minor"/>
    </font>
    <font>
      <b/>
      <sz val="11"/>
      <color rgb="FFFF0000"/>
      <name val="Calibri"/>
      <family val="2"/>
      <scheme val="minor"/>
    </font>
    <font>
      <sz val="10"/>
      <color theme="5" tint="-0.499984740745262"/>
      <name val="Calibri"/>
      <family val="2"/>
      <scheme val="minor"/>
    </font>
    <font>
      <sz val="11"/>
      <color rgb="FF000000"/>
      <name val="Calibri"/>
      <family val="2"/>
      <scheme val="minor"/>
    </font>
    <font>
      <b/>
      <sz val="11"/>
      <color rgb="FF000000"/>
      <name val="Calibri"/>
      <family val="2"/>
      <scheme val="minor"/>
    </font>
    <font>
      <b/>
      <sz val="11"/>
      <color theme="0"/>
      <name val="Calibri"/>
      <family val="2"/>
      <scheme val="minor"/>
    </font>
    <font>
      <b/>
      <sz val="12"/>
      <color theme="5" tint="-0.249977111117893"/>
      <name val="Calibri"/>
      <family val="2"/>
      <scheme val="minor"/>
    </font>
    <font>
      <b/>
      <u/>
      <sz val="12"/>
      <color theme="5" tint="-0.249977111117893"/>
      <name val="Calibri"/>
      <family val="2"/>
      <scheme val="minor"/>
    </font>
    <font>
      <b/>
      <u/>
      <sz val="11"/>
      <color theme="0"/>
      <name val="Calibri"/>
      <family val="2"/>
      <scheme val="minor"/>
    </font>
    <font>
      <sz val="10"/>
      <name val="Calibri"/>
      <family val="2"/>
      <scheme val="minor"/>
    </font>
    <font>
      <b/>
      <sz val="9"/>
      <color indexed="81"/>
      <name val="Century Gothic"/>
      <family val="2"/>
    </font>
    <font>
      <sz val="9"/>
      <color indexed="81"/>
      <name val="Century Gothic"/>
      <family val="2"/>
    </font>
    <font>
      <u/>
      <sz val="11"/>
      <color theme="10"/>
      <name val="Calibri"/>
      <family val="2"/>
      <scheme val="minor"/>
    </font>
    <font>
      <sz val="10"/>
      <color theme="5" tint="-0.249977111117893"/>
      <name val="Calibri"/>
      <family val="2"/>
      <scheme val="minor"/>
    </font>
    <font>
      <sz val="11"/>
      <color theme="9"/>
      <name val="Calibri"/>
      <family val="2"/>
      <scheme val="minor"/>
    </font>
    <font>
      <sz val="10"/>
      <color rgb="FF000000"/>
      <name val="Calibri"/>
      <family val="2"/>
      <scheme val="minor"/>
    </font>
    <font>
      <u/>
      <sz val="16"/>
      <color theme="1"/>
      <name val="Calibri"/>
      <family val="2"/>
      <scheme val="minor"/>
    </font>
    <font>
      <b/>
      <sz val="22"/>
      <color theme="1"/>
      <name val="Calibri"/>
      <family val="2"/>
      <scheme val="minor"/>
    </font>
    <font>
      <u/>
      <sz val="12"/>
      <color theme="1"/>
      <name val="Calibri"/>
      <family val="2"/>
      <scheme val="minor"/>
    </font>
    <font>
      <b/>
      <sz val="11"/>
      <color rgb="FF3F3F3F"/>
      <name val="Calibri"/>
      <family val="2"/>
      <scheme val="minor"/>
    </font>
    <font>
      <b/>
      <sz val="11"/>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83A30"/>
        <bgColor indexed="64"/>
      </patternFill>
    </fill>
    <fill>
      <patternFill patternType="solid">
        <fgColor theme="7" tint="0.39997558519241921"/>
        <bgColor indexed="64"/>
      </patternFill>
    </fill>
    <fill>
      <patternFill patternType="solid">
        <fgColor theme="1"/>
        <bgColor indexed="64"/>
      </patternFill>
    </fill>
    <fill>
      <patternFill patternType="solid">
        <fgColor rgb="FFE12809"/>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5"/>
        <bgColor indexed="64"/>
      </patternFill>
    </fill>
    <fill>
      <patternFill patternType="solid">
        <fgColor rgb="FFF2F2F2"/>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s>
  <cellStyleXfs count="3">
    <xf numFmtId="0" fontId="0" fillId="0" borderId="0"/>
    <xf numFmtId="0" fontId="24" fillId="0" borderId="0" applyNumberFormat="0" applyFill="0" applyBorder="0" applyAlignment="0" applyProtection="0"/>
    <xf numFmtId="0" fontId="31" fillId="24" borderId="17" applyNumberFormat="0" applyAlignment="0" applyProtection="0"/>
  </cellStyleXfs>
  <cellXfs count="392">
    <xf numFmtId="0" fontId="0" fillId="0" borderId="0" xfId="0"/>
    <xf numFmtId="0" fontId="0" fillId="0" borderId="1" xfId="0" applyBorder="1"/>
    <xf numFmtId="0" fontId="2" fillId="0" borderId="2" xfId="0" applyFont="1" applyBorder="1"/>
    <xf numFmtId="1" fontId="0" fillId="0" borderId="0" xfId="0" applyNumberFormat="1"/>
    <xf numFmtId="0" fontId="0" fillId="3" borderId="0" xfId="0" applyFill="1"/>
    <xf numFmtId="0" fontId="0" fillId="3" borderId="5" xfId="0" applyFill="1" applyBorder="1" applyAlignment="1">
      <alignment horizontal="left" wrapText="1"/>
    </xf>
    <xf numFmtId="0" fontId="0" fillId="3" borderId="0" xfId="0" applyFill="1" applyBorder="1" applyAlignment="1">
      <alignment horizontal="left" wrapText="1"/>
    </xf>
    <xf numFmtId="0" fontId="0" fillId="5" borderId="5" xfId="0" applyFill="1" applyBorder="1" applyAlignment="1">
      <alignment horizontal="left" wrapText="1"/>
    </xf>
    <xf numFmtId="0" fontId="0" fillId="5" borderId="0" xfId="0" applyFill="1" applyBorder="1" applyAlignment="1">
      <alignment horizontal="left" wrapText="1"/>
    </xf>
    <xf numFmtId="0" fontId="0" fillId="4" borderId="1" xfId="0" applyFill="1" applyBorder="1"/>
    <xf numFmtId="0" fontId="0" fillId="5" borderId="5" xfId="0" applyFill="1" applyBorder="1"/>
    <xf numFmtId="0" fontId="0" fillId="5" borderId="0" xfId="0" applyFill="1" applyBorder="1"/>
    <xf numFmtId="0" fontId="2" fillId="5" borderId="5" xfId="0" applyFont="1" applyFill="1" applyBorder="1" applyAlignment="1">
      <alignment horizontal="left"/>
    </xf>
    <xf numFmtId="0" fontId="2" fillId="5" borderId="0" xfId="0" applyFont="1" applyFill="1" applyBorder="1" applyAlignment="1">
      <alignment horizontal="left"/>
    </xf>
    <xf numFmtId="0" fontId="1" fillId="4" borderId="1" xfId="0" applyFont="1" applyFill="1" applyBorder="1"/>
    <xf numFmtId="0" fontId="0" fillId="5" borderId="6" xfId="0" applyFill="1" applyBorder="1"/>
    <xf numFmtId="0" fontId="2" fillId="5" borderId="5" xfId="0" applyFont="1" applyFill="1" applyBorder="1"/>
    <xf numFmtId="0" fontId="2" fillId="5" borderId="0" xfId="0" applyFont="1" applyFill="1" applyBorder="1"/>
    <xf numFmtId="0" fontId="2" fillId="5" borderId="7" xfId="0" applyFont="1" applyFill="1" applyBorder="1"/>
    <xf numFmtId="0" fontId="0" fillId="5" borderId="8" xfId="0" applyFill="1" applyBorder="1"/>
    <xf numFmtId="0" fontId="0" fillId="2" borderId="1" xfId="0" applyFill="1" applyBorder="1"/>
    <xf numFmtId="0" fontId="0" fillId="0" borderId="0" xfId="0" applyAlignment="1"/>
    <xf numFmtId="0" fontId="2" fillId="0" borderId="0" xfId="0" applyFont="1" applyAlignment="1"/>
    <xf numFmtId="0" fontId="0" fillId="5" borderId="5" xfId="0" applyFill="1" applyBorder="1" applyAlignment="1">
      <alignment horizontal="left" wrapText="1"/>
    </xf>
    <xf numFmtId="0" fontId="0" fillId="5" borderId="0" xfId="0" applyFill="1" applyBorder="1" applyAlignment="1">
      <alignment horizontal="left" wrapText="1"/>
    </xf>
    <xf numFmtId="0" fontId="0" fillId="5" borderId="5" xfId="0" applyFill="1" applyBorder="1"/>
    <xf numFmtId="0" fontId="0" fillId="5" borderId="0" xfId="0" applyFill="1" applyBorder="1"/>
    <xf numFmtId="0" fontId="3" fillId="3" borderId="0" xfId="0" applyFont="1" applyFill="1"/>
    <xf numFmtId="0" fontId="2" fillId="0" borderId="3" xfId="0" applyFont="1" applyBorder="1"/>
    <xf numFmtId="0" fontId="0" fillId="0" borderId="5" xfId="0" applyBorder="1" applyAlignment="1">
      <alignment wrapText="1"/>
    </xf>
    <xf numFmtId="0" fontId="0" fillId="0" borderId="6" xfId="0" applyBorder="1"/>
    <xf numFmtId="0" fontId="0" fillId="0" borderId="7" xfId="0" applyBorder="1"/>
    <xf numFmtId="0" fontId="0" fillId="0" borderId="13" xfId="0" applyBorder="1"/>
    <xf numFmtId="0" fontId="0" fillId="0" borderId="7" xfId="0" applyBorder="1" applyAlignment="1">
      <alignment wrapText="1"/>
    </xf>
    <xf numFmtId="0" fontId="4" fillId="0" borderId="12" xfId="0" applyFont="1" applyBorder="1"/>
    <xf numFmtId="0" fontId="0" fillId="0" borderId="0" xfId="0" applyFill="1" applyBorder="1" applyAlignment="1">
      <alignment wrapText="1"/>
    </xf>
    <xf numFmtId="0" fontId="0" fillId="5" borderId="0" xfId="0" applyFill="1" applyBorder="1" applyAlignment="1">
      <alignment vertical="top"/>
    </xf>
    <xf numFmtId="0" fontId="0" fillId="5" borderId="5" xfId="0" applyFill="1" applyBorder="1" applyAlignment="1">
      <alignment horizontal="left" wrapText="1"/>
    </xf>
    <xf numFmtId="0" fontId="0" fillId="5" borderId="0" xfId="0" applyFill="1" applyBorder="1" applyAlignment="1">
      <alignment horizontal="left" wrapText="1"/>
    </xf>
    <xf numFmtId="0" fontId="2" fillId="8" borderId="3" xfId="0" applyFont="1" applyFill="1" applyBorder="1"/>
    <xf numFmtId="0" fontId="4" fillId="8" borderId="12" xfId="0" applyFont="1" applyFill="1" applyBorder="1"/>
    <xf numFmtId="0" fontId="0" fillId="8" borderId="0" xfId="0" applyFill="1"/>
    <xf numFmtId="0" fontId="0" fillId="8" borderId="5" xfId="0" applyFill="1" applyBorder="1" applyAlignment="1">
      <alignment wrapText="1"/>
    </xf>
    <xf numFmtId="0" fontId="0" fillId="8" borderId="6" xfId="0" applyFill="1" applyBorder="1"/>
    <xf numFmtId="0" fontId="2" fillId="5" borderId="5" xfId="0" applyFont="1" applyFill="1" applyBorder="1" applyAlignment="1">
      <alignment horizontal="left"/>
    </xf>
    <xf numFmtId="0" fontId="2" fillId="5" borderId="0" xfId="0" applyFont="1" applyFill="1" applyBorder="1" applyAlignment="1">
      <alignment horizontal="left"/>
    </xf>
    <xf numFmtId="0" fontId="6" fillId="9" borderId="0" xfId="0" applyFont="1" applyFill="1"/>
    <xf numFmtId="0" fontId="0" fillId="9" borderId="0" xfId="0" applyFill="1"/>
    <xf numFmtId="0" fontId="0" fillId="9" borderId="5" xfId="0" applyFill="1" applyBorder="1" applyAlignment="1">
      <alignment horizontal="left" wrapText="1"/>
    </xf>
    <xf numFmtId="0" fontId="0" fillId="9" borderId="0" xfId="0" applyFill="1" applyBorder="1" applyAlignment="1">
      <alignment horizontal="left" wrapText="1"/>
    </xf>
    <xf numFmtId="0" fontId="0" fillId="9" borderId="2" xfId="0" applyFill="1" applyBorder="1"/>
    <xf numFmtId="0" fontId="2" fillId="5" borderId="3" xfId="0" applyFont="1" applyFill="1" applyBorder="1"/>
    <xf numFmtId="0" fontId="0" fillId="5" borderId="4" xfId="0" applyFill="1" applyBorder="1"/>
    <xf numFmtId="0" fontId="0" fillId="2" borderId="0" xfId="0" applyFill="1"/>
    <xf numFmtId="0" fontId="0" fillId="2" borderId="14" xfId="0" applyFill="1" applyBorder="1"/>
    <xf numFmtId="0" fontId="0" fillId="2" borderId="15" xfId="0" applyFill="1" applyBorder="1"/>
    <xf numFmtId="0" fontId="0" fillId="2" borderId="16" xfId="0" applyFill="1" applyBorder="1"/>
    <xf numFmtId="0" fontId="0" fillId="2" borderId="0" xfId="0" applyFill="1" applyBorder="1"/>
    <xf numFmtId="0" fontId="3" fillId="0" borderId="0" xfId="0" applyFont="1"/>
    <xf numFmtId="0" fontId="8" fillId="0" borderId="0" xfId="0" applyFont="1"/>
    <xf numFmtId="0" fontId="2" fillId="0" borderId="0" xfId="0" applyFont="1"/>
    <xf numFmtId="0" fontId="8" fillId="5" borderId="5" xfId="0" applyFont="1" applyFill="1" applyBorder="1"/>
    <xf numFmtId="0" fontId="0" fillId="5" borderId="7" xfId="0" applyFill="1" applyBorder="1"/>
    <xf numFmtId="0" fontId="0" fillId="5" borderId="13" xfId="0" applyFill="1" applyBorder="1"/>
    <xf numFmtId="0" fontId="9" fillId="4" borderId="1" xfId="0" applyFont="1" applyFill="1" applyBorder="1"/>
    <xf numFmtId="0" fontId="0" fillId="5" borderId="12" xfId="0" applyFill="1" applyBorder="1"/>
    <xf numFmtId="0" fontId="0" fillId="0" borderId="0" xfId="0" applyBorder="1"/>
    <xf numFmtId="0" fontId="4" fillId="5" borderId="0" xfId="0" applyFont="1" applyFill="1" applyBorder="1"/>
    <xf numFmtId="0" fontId="9" fillId="5" borderId="6" xfId="0" applyFont="1" applyFill="1" applyBorder="1"/>
    <xf numFmtId="0" fontId="2" fillId="2" borderId="0" xfId="0" applyFont="1" applyFill="1"/>
    <xf numFmtId="0" fontId="4" fillId="5" borderId="5" xfId="0" applyFont="1" applyFill="1" applyBorder="1"/>
    <xf numFmtId="0" fontId="6" fillId="2" borderId="0" xfId="0" applyFont="1" applyFill="1"/>
    <xf numFmtId="0" fontId="5" fillId="5" borderId="5" xfId="0" applyFont="1" applyFill="1" applyBorder="1"/>
    <xf numFmtId="0" fontId="8" fillId="5" borderId="5" xfId="0" applyFont="1" applyFill="1" applyBorder="1" applyAlignment="1"/>
    <xf numFmtId="0" fontId="8" fillId="5" borderId="0" xfId="0" applyFont="1" applyFill="1" applyBorder="1" applyAlignment="1"/>
    <xf numFmtId="0" fontId="6" fillId="0" borderId="0" xfId="0" applyFont="1"/>
    <xf numFmtId="0" fontId="0" fillId="0" borderId="0" xfId="0"/>
    <xf numFmtId="0" fontId="0" fillId="0" borderId="0" xfId="0"/>
    <xf numFmtId="0" fontId="0" fillId="0" borderId="0" xfId="0"/>
    <xf numFmtId="0" fontId="0" fillId="11" borderId="0" xfId="0" applyFill="1"/>
    <xf numFmtId="0" fontId="0" fillId="4" borderId="0" xfId="0" applyFill="1"/>
    <xf numFmtId="0" fontId="6" fillId="4" borderId="0" xfId="0" applyFont="1" applyFill="1"/>
    <xf numFmtId="0" fontId="0" fillId="0" borderId="0" xfId="0" applyFill="1"/>
    <xf numFmtId="0" fontId="0" fillId="13" borderId="0" xfId="0" applyFill="1"/>
    <xf numFmtId="0" fontId="2" fillId="11" borderId="0" xfId="0" applyFont="1" applyFill="1" applyAlignment="1">
      <alignment horizontal="center"/>
    </xf>
    <xf numFmtId="0" fontId="0" fillId="11" borderId="0" xfId="0" applyFill="1" applyBorder="1"/>
    <xf numFmtId="0" fontId="0" fillId="11" borderId="1" xfId="0" applyFill="1" applyBorder="1"/>
    <xf numFmtId="0" fontId="2" fillId="11" borderId="0" xfId="0" applyFont="1" applyFill="1"/>
    <xf numFmtId="0" fontId="4" fillId="11" borderId="0" xfId="0" applyFont="1" applyFill="1" applyAlignment="1">
      <alignment horizontal="center"/>
    </xf>
    <xf numFmtId="0" fontId="4" fillId="2" borderId="0" xfId="0" applyFont="1" applyFill="1" applyAlignment="1"/>
    <xf numFmtId="0" fontId="4" fillId="2" borderId="0" xfId="0" applyFont="1" applyFill="1" applyBorder="1" applyAlignment="1"/>
    <xf numFmtId="0" fontId="0" fillId="2" borderId="0" xfId="0" applyFont="1" applyFill="1" applyBorder="1" applyAlignment="1"/>
    <xf numFmtId="0" fontId="6" fillId="13" borderId="0" xfId="0" applyFont="1" applyFill="1" applyBorder="1"/>
    <xf numFmtId="0" fontId="0" fillId="13" borderId="0" xfId="0" applyFill="1" applyBorder="1"/>
    <xf numFmtId="0" fontId="6" fillId="4" borderId="0" xfId="0" applyFont="1" applyFill="1" applyBorder="1"/>
    <xf numFmtId="0" fontId="0" fillId="4" borderId="0" xfId="0" applyFill="1" applyBorder="1"/>
    <xf numFmtId="0" fontId="4" fillId="13" borderId="0" xfId="0" applyFont="1" applyFill="1" applyBorder="1"/>
    <xf numFmtId="0" fontId="2" fillId="13" borderId="0" xfId="0" applyFont="1" applyFill="1" applyBorder="1" applyAlignment="1"/>
    <xf numFmtId="0" fontId="0" fillId="13" borderId="0" xfId="0" applyFill="1" applyBorder="1" applyAlignment="1"/>
    <xf numFmtId="0" fontId="2" fillId="13" borderId="0" xfId="0" applyFont="1" applyFill="1" applyBorder="1"/>
    <xf numFmtId="0" fontId="0" fillId="13" borderId="2" xfId="0" applyFill="1" applyBorder="1"/>
    <xf numFmtId="0" fontId="6" fillId="13" borderId="0" xfId="0" applyFont="1" applyFill="1"/>
    <xf numFmtId="0" fontId="0" fillId="13" borderId="0" xfId="0" applyFont="1" applyFill="1" applyBorder="1" applyAlignment="1"/>
    <xf numFmtId="0" fontId="0" fillId="13" borderId="0" xfId="0" applyFill="1" applyBorder="1" applyAlignment="1">
      <alignment wrapText="1"/>
    </xf>
    <xf numFmtId="0" fontId="12" fillId="13" borderId="0" xfId="0" applyFont="1" applyFill="1"/>
    <xf numFmtId="0" fontId="0" fillId="13" borderId="0" xfId="0" applyFont="1" applyFill="1" applyAlignment="1">
      <alignment horizontal="left" wrapText="1"/>
    </xf>
    <xf numFmtId="0" fontId="0" fillId="13" borderId="0" xfId="0" applyFill="1" applyAlignment="1"/>
    <xf numFmtId="0" fontId="2" fillId="13" borderId="0" xfId="0" applyFont="1" applyFill="1"/>
    <xf numFmtId="0" fontId="0" fillId="13" borderId="0" xfId="0" applyFill="1" applyAlignment="1">
      <alignment wrapText="1"/>
    </xf>
    <xf numFmtId="0" fontId="2" fillId="13" borderId="0" xfId="0" applyFont="1" applyFill="1" applyAlignment="1"/>
    <xf numFmtId="0" fontId="12" fillId="4" borderId="0" xfId="0" applyFont="1" applyFill="1"/>
    <xf numFmtId="0" fontId="0" fillId="4" borderId="0" xfId="0" applyFont="1" applyFill="1" applyAlignment="1">
      <alignment horizontal="left" wrapText="1"/>
    </xf>
    <xf numFmtId="0" fontId="4" fillId="4" borderId="0" xfId="0" applyFont="1" applyFill="1" applyBorder="1"/>
    <xf numFmtId="0" fontId="2" fillId="4" borderId="0" xfId="0" applyFont="1" applyFill="1" applyBorder="1" applyAlignment="1"/>
    <xf numFmtId="0" fontId="0" fillId="4" borderId="0" xfId="0" applyFill="1" applyBorder="1" applyAlignment="1"/>
    <xf numFmtId="0" fontId="2" fillId="4" borderId="0" xfId="0" applyFont="1" applyFill="1" applyBorder="1"/>
    <xf numFmtId="0" fontId="0" fillId="4" borderId="0" xfId="0" applyFill="1" applyBorder="1" applyAlignment="1">
      <alignment wrapText="1"/>
    </xf>
    <xf numFmtId="0" fontId="0" fillId="4" borderId="2" xfId="0" applyFill="1" applyBorder="1"/>
    <xf numFmtId="0" fontId="0" fillId="4" borderId="0" xfId="0" applyFont="1" applyFill="1" applyBorder="1" applyAlignment="1"/>
    <xf numFmtId="0" fontId="0" fillId="4" borderId="0" xfId="0" applyFill="1" applyAlignment="1"/>
    <xf numFmtId="0" fontId="2" fillId="4" borderId="0" xfId="0" applyFont="1" applyFill="1"/>
    <xf numFmtId="0" fontId="0" fillId="4" borderId="0" xfId="0" applyFill="1" applyAlignment="1">
      <alignment wrapText="1"/>
    </xf>
    <xf numFmtId="0" fontId="2" fillId="4" borderId="0" xfId="0" applyFont="1" applyFill="1" applyAlignment="1"/>
    <xf numFmtId="0" fontId="0" fillId="0" borderId="5" xfId="0" applyFill="1" applyBorder="1" applyAlignment="1">
      <alignment wrapText="1"/>
    </xf>
    <xf numFmtId="0" fontId="0" fillId="0" borderId="6" xfId="0" applyFill="1" applyBorder="1"/>
    <xf numFmtId="0" fontId="0" fillId="0" borderId="13" xfId="0" applyFill="1" applyBorder="1"/>
    <xf numFmtId="0" fontId="13" fillId="11" borderId="0" xfId="0" applyFont="1" applyFill="1" applyAlignment="1">
      <alignment horizontal="center"/>
    </xf>
    <xf numFmtId="0" fontId="2" fillId="0" borderId="0" xfId="0" applyFont="1" applyAlignment="1">
      <alignment horizontal="center"/>
    </xf>
    <xf numFmtId="0" fontId="0" fillId="14" borderId="3" xfId="0" applyFill="1" applyBorder="1"/>
    <xf numFmtId="0" fontId="0" fillId="14" borderId="5" xfId="0" applyFill="1" applyBorder="1"/>
    <xf numFmtId="0" fontId="0" fillId="14" borderId="7" xfId="0" applyFill="1" applyBorder="1"/>
    <xf numFmtId="0" fontId="0" fillId="6" borderId="3" xfId="0" applyFill="1" applyBorder="1"/>
    <xf numFmtId="0" fontId="0" fillId="6" borderId="5" xfId="0" applyFill="1" applyBorder="1"/>
    <xf numFmtId="0" fontId="0" fillId="6" borderId="7" xfId="0" applyFill="1" applyBorder="1"/>
    <xf numFmtId="0" fontId="0" fillId="7" borderId="9" xfId="0" applyFill="1" applyBorder="1"/>
    <xf numFmtId="0" fontId="1" fillId="16" borderId="3" xfId="0" applyFont="1" applyFill="1" applyBorder="1"/>
    <xf numFmtId="0" fontId="1" fillId="16" borderId="5" xfId="0" applyFont="1" applyFill="1" applyBorder="1"/>
    <xf numFmtId="0" fontId="1" fillId="16" borderId="7" xfId="0" applyFont="1" applyFill="1" applyBorder="1"/>
    <xf numFmtId="0" fontId="0" fillId="15" borderId="3" xfId="0" applyFill="1" applyBorder="1"/>
    <xf numFmtId="0" fontId="0" fillId="15" borderId="5" xfId="0" applyFill="1" applyBorder="1"/>
    <xf numFmtId="0" fontId="0" fillId="15" borderId="7" xfId="0" applyFill="1" applyBorder="1"/>
    <xf numFmtId="0" fontId="4" fillId="11" borderId="0" xfId="0" applyFont="1" applyFill="1" applyAlignment="1"/>
    <xf numFmtId="0" fontId="4" fillId="11" borderId="0" xfId="0" applyFont="1" applyFill="1" applyAlignment="1">
      <alignment horizontal="right"/>
    </xf>
    <xf numFmtId="0" fontId="0" fillId="11" borderId="0" xfId="0" applyFont="1" applyFill="1" applyAlignment="1">
      <alignment vertical="top"/>
    </xf>
    <xf numFmtId="0" fontId="0" fillId="11" borderId="0" xfId="0" applyFont="1" applyFill="1" applyBorder="1" applyAlignment="1"/>
    <xf numFmtId="0" fontId="2" fillId="11" borderId="0" xfId="0" applyFont="1" applyFill="1" applyBorder="1"/>
    <xf numFmtId="0" fontId="2" fillId="13" borderId="0" xfId="0" applyFont="1" applyFill="1"/>
    <xf numFmtId="0" fontId="0" fillId="2" borderId="0" xfId="0" applyFill="1" applyAlignment="1">
      <alignment vertical="top"/>
    </xf>
    <xf numFmtId="0" fontId="0" fillId="4" borderId="0" xfId="0" applyFill="1" applyBorder="1" applyAlignment="1">
      <alignment horizontal="right"/>
    </xf>
    <xf numFmtId="0" fontId="15" fillId="0" borderId="0" xfId="0" applyFont="1" applyAlignment="1">
      <alignment vertical="center"/>
    </xf>
    <xf numFmtId="0" fontId="4" fillId="4" borderId="0" xfId="0" applyFont="1" applyFill="1" applyBorder="1" applyAlignment="1">
      <alignment horizontal="right"/>
    </xf>
    <xf numFmtId="0" fontId="2" fillId="11" borderId="1" xfId="0" applyFont="1" applyFill="1" applyBorder="1"/>
    <xf numFmtId="0" fontId="2" fillId="13" borderId="0" xfId="0" applyFont="1" applyFill="1"/>
    <xf numFmtId="0" fontId="16" fillId="0" borderId="0" xfId="0" applyFont="1" applyAlignment="1">
      <alignment vertical="center"/>
    </xf>
    <xf numFmtId="0" fontId="2" fillId="0" borderId="1" xfId="0" applyFont="1" applyBorder="1"/>
    <xf numFmtId="0" fontId="0" fillId="11" borderId="1" xfId="0" applyFill="1" applyBorder="1" applyAlignment="1">
      <alignment horizontal="right"/>
    </xf>
    <xf numFmtId="0" fontId="0" fillId="0" borderId="1" xfId="0" applyBorder="1" applyAlignment="1">
      <alignment horizontal="right"/>
    </xf>
    <xf numFmtId="0" fontId="0" fillId="4" borderId="0" xfId="0" applyFill="1" applyAlignment="1">
      <alignment horizontal="left"/>
    </xf>
    <xf numFmtId="0" fontId="2" fillId="4" borderId="0" xfId="0" applyFont="1" applyFill="1"/>
    <xf numFmtId="0" fontId="0" fillId="0" borderId="0" xfId="0" applyFont="1"/>
    <xf numFmtId="0" fontId="18" fillId="4" borderId="0" xfId="0" applyFont="1" applyFill="1"/>
    <xf numFmtId="0" fontId="0" fillId="0" borderId="0" xfId="0" applyAlignment="1">
      <alignment horizontal="right"/>
    </xf>
    <xf numFmtId="0" fontId="0" fillId="0" borderId="0" xfId="0" applyAlignment="1">
      <alignment vertical="top" wrapText="1"/>
    </xf>
    <xf numFmtId="0" fontId="0" fillId="0" borderId="8" xfId="0" applyBorder="1" applyAlignment="1">
      <alignment horizontal="left" vertical="center"/>
    </xf>
    <xf numFmtId="0" fontId="0" fillId="0" borderId="8" xfId="0" applyBorder="1" applyAlignment="1">
      <alignment horizontal="left" vertical="top" wrapText="1"/>
    </xf>
    <xf numFmtId="0" fontId="0" fillId="0" borderId="7" xfId="0" applyBorder="1" applyAlignment="1">
      <alignment vertical="center" wrapText="1"/>
    </xf>
    <xf numFmtId="49" fontId="0" fillId="0" borderId="8" xfId="0" applyNumberFormat="1" applyBorder="1" applyAlignment="1">
      <alignment horizontal="left" vertical="top" wrapText="1"/>
    </xf>
    <xf numFmtId="0" fontId="17" fillId="17" borderId="3" xfId="0" applyFont="1" applyFill="1" applyBorder="1"/>
    <xf numFmtId="0" fontId="20" fillId="17" borderId="4" xfId="0" applyFont="1" applyFill="1" applyBorder="1"/>
    <xf numFmtId="0" fontId="20" fillId="17" borderId="12" xfId="0" applyFont="1" applyFill="1" applyBorder="1"/>
    <xf numFmtId="0" fontId="0" fillId="0" borderId="9" xfId="0" applyBorder="1" applyAlignment="1">
      <alignment vertical="center" wrapText="1"/>
    </xf>
    <xf numFmtId="0" fontId="0" fillId="0" borderId="10" xfId="0" applyBorder="1" applyAlignment="1">
      <alignment horizontal="left" vertical="center"/>
    </xf>
    <xf numFmtId="0" fontId="0" fillId="0" borderId="10" xfId="0" applyBorder="1" applyAlignment="1">
      <alignment horizontal="left" vertical="top" wrapText="1"/>
    </xf>
    <xf numFmtId="0" fontId="0" fillId="0" borderId="9" xfId="0" applyBorder="1" applyAlignment="1">
      <alignment wrapText="1"/>
    </xf>
    <xf numFmtId="49" fontId="0" fillId="0" borderId="10" xfId="0" applyNumberFormat="1" applyBorder="1" applyAlignment="1">
      <alignment horizontal="left" vertical="top" wrapText="1"/>
    </xf>
    <xf numFmtId="0" fontId="15" fillId="0" borderId="0" xfId="0" applyFont="1"/>
    <xf numFmtId="0" fontId="0" fillId="0" borderId="8" xfId="0" applyBorder="1" applyAlignment="1">
      <alignment horizontal="center" vertical="center"/>
    </xf>
    <xf numFmtId="0" fontId="0" fillId="0" borderId="8" xfId="0" applyBorder="1" applyAlignment="1">
      <alignment horizontal="center"/>
    </xf>
    <xf numFmtId="0" fontId="0" fillId="10" borderId="1" xfId="0" applyFill="1" applyBorder="1" applyAlignment="1">
      <alignment wrapText="1"/>
    </xf>
    <xf numFmtId="0" fontId="0" fillId="10" borderId="1" xfId="0" applyFill="1" applyBorder="1"/>
    <xf numFmtId="0" fontId="0" fillId="10" borderId="1" xfId="0" applyFill="1" applyBorder="1" applyAlignment="1">
      <alignment horizontal="left" vertical="top" wrapText="1"/>
    </xf>
    <xf numFmtId="0" fontId="2" fillId="10" borderId="1" xfId="0" applyFont="1" applyFill="1" applyBorder="1" applyAlignment="1">
      <alignment horizontal="left" vertical="top" wrapText="1"/>
    </xf>
    <xf numFmtId="14" fontId="0" fillId="10" borderId="1" xfId="0" applyNumberFormat="1" applyFont="1" applyFill="1" applyBorder="1" applyAlignment="1">
      <alignment horizontal="left" vertical="top" wrapText="1"/>
    </xf>
    <xf numFmtId="0" fontId="0" fillId="0" borderId="11" xfId="0" applyFont="1" applyBorder="1" applyAlignment="1">
      <alignment horizontal="center" vertical="center" wrapText="1"/>
    </xf>
    <xf numFmtId="0" fontId="9" fillId="0" borderId="0" xfId="0" applyFont="1"/>
    <xf numFmtId="0" fontId="14" fillId="2" borderId="0" xfId="0" applyFont="1" applyFill="1" applyAlignment="1">
      <alignment vertical="top" wrapText="1"/>
    </xf>
    <xf numFmtId="0" fontId="21" fillId="2" borderId="0" xfId="0" applyFont="1" applyFill="1" applyAlignment="1">
      <alignment vertical="top" wrapText="1"/>
    </xf>
    <xf numFmtId="0" fontId="4" fillId="11" borderId="0" xfId="0" applyFont="1" applyFill="1" applyAlignment="1">
      <alignment horizontal="center"/>
    </xf>
    <xf numFmtId="0" fontId="0" fillId="0" borderId="0" xfId="0" applyAlignment="1">
      <alignment horizontal="left"/>
    </xf>
    <xf numFmtId="0" fontId="24" fillId="0" borderId="0" xfId="1"/>
    <xf numFmtId="0" fontId="4" fillId="4" borderId="0" xfId="0" applyFont="1" applyFill="1" applyAlignment="1"/>
    <xf numFmtId="0" fontId="0" fillId="2" borderId="0" xfId="0" applyFill="1" applyBorder="1" applyAlignment="1">
      <alignment horizontal="right"/>
    </xf>
    <xf numFmtId="0" fontId="0" fillId="2" borderId="0" xfId="0" applyFill="1" applyAlignment="1">
      <alignment vertical="center"/>
    </xf>
    <xf numFmtId="0" fontId="3" fillId="11" borderId="0" xfId="0" applyFont="1" applyFill="1"/>
    <xf numFmtId="0" fontId="1" fillId="11" borderId="0" xfId="0" applyFont="1" applyFill="1"/>
    <xf numFmtId="0" fontId="0" fillId="2" borderId="0" xfId="0" applyFill="1" applyAlignment="1">
      <alignment horizontal="right"/>
    </xf>
    <xf numFmtId="0" fontId="20" fillId="17" borderId="0" xfId="0" applyFont="1" applyFill="1" applyBorder="1"/>
    <xf numFmtId="0" fontId="25" fillId="2" borderId="0" xfId="0" applyFont="1" applyFill="1" applyAlignment="1">
      <alignment horizontal="right" wrapText="1"/>
    </xf>
    <xf numFmtId="0" fontId="25" fillId="2" borderId="0" xfId="0" applyFont="1" applyFill="1" applyBorder="1" applyAlignment="1">
      <alignment horizontal="right" wrapText="1"/>
    </xf>
    <xf numFmtId="0" fontId="8" fillId="2" borderId="0" xfId="0" applyFont="1" applyFill="1" applyBorder="1" applyAlignment="1">
      <alignment horizontal="right"/>
    </xf>
    <xf numFmtId="0" fontId="0" fillId="11" borderId="0" xfId="0" applyFill="1" applyAlignment="1">
      <alignment vertical="top" wrapText="1"/>
    </xf>
    <xf numFmtId="0" fontId="0" fillId="10" borderId="1" xfId="0" applyFill="1" applyBorder="1" applyAlignment="1">
      <alignment horizontal="left" vertical="top"/>
    </xf>
    <xf numFmtId="0" fontId="18" fillId="13" borderId="0" xfId="0" applyFont="1" applyFill="1"/>
    <xf numFmtId="0" fontId="0" fillId="19" borderId="5" xfId="0" applyFill="1" applyBorder="1"/>
    <xf numFmtId="0" fontId="0" fillId="19" borderId="3" xfId="0" applyFill="1" applyBorder="1"/>
    <xf numFmtId="0" fontId="0" fillId="19" borderId="7" xfId="0" applyFill="1" applyBorder="1"/>
    <xf numFmtId="0" fontId="24" fillId="0" borderId="0" xfId="1" applyAlignment="1">
      <alignment horizontal="center"/>
    </xf>
    <xf numFmtId="0" fontId="0" fillId="0" borderId="0" xfId="0" applyAlignment="1">
      <alignment horizontal="center"/>
    </xf>
    <xf numFmtId="0" fontId="0" fillId="0" borderId="0" xfId="0" applyAlignment="1">
      <alignment horizontal="left"/>
    </xf>
    <xf numFmtId="0" fontId="24" fillId="0" borderId="0" xfId="1" applyAlignment="1">
      <alignment horizontal="left"/>
    </xf>
    <xf numFmtId="0" fontId="14" fillId="2" borderId="0" xfId="0" applyFont="1" applyFill="1" applyAlignment="1">
      <alignment horizontal="left" vertical="top" wrapText="1"/>
    </xf>
    <xf numFmtId="0" fontId="5" fillId="2" borderId="0" xfId="0" applyFont="1" applyFill="1" applyAlignment="1">
      <alignment vertical="top" wrapText="1"/>
    </xf>
    <xf numFmtId="0" fontId="0" fillId="2" borderId="0" xfId="0" applyFill="1" applyAlignment="1">
      <alignment vertical="top" wrapText="1"/>
    </xf>
    <xf numFmtId="0" fontId="1" fillId="2" borderId="0" xfId="0" applyFont="1" applyFill="1"/>
    <xf numFmtId="0" fontId="2" fillId="2" borderId="0" xfId="0" applyFont="1" applyFill="1" applyAlignment="1">
      <alignment horizontal="left"/>
    </xf>
    <xf numFmtId="0" fontId="24" fillId="2" borderId="0" xfId="1" applyFill="1"/>
    <xf numFmtId="0" fontId="0" fillId="21" borderId="0" xfId="0" applyFill="1"/>
    <xf numFmtId="0" fontId="29" fillId="2" borderId="0" xfId="0" applyFont="1" applyFill="1" applyAlignment="1">
      <alignment vertical="center"/>
    </xf>
    <xf numFmtId="0" fontId="30" fillId="2" borderId="0" xfId="0" applyFont="1" applyFill="1"/>
    <xf numFmtId="0" fontId="2" fillId="2" borderId="0" xfId="0" applyFont="1" applyFill="1" applyBorder="1" applyAlignment="1">
      <alignment horizontal="center"/>
    </xf>
    <xf numFmtId="0" fontId="0" fillId="2" borderId="0" xfId="0" applyFill="1" applyBorder="1" applyAlignment="1">
      <alignment horizontal="center"/>
    </xf>
    <xf numFmtId="0" fontId="9" fillId="2" borderId="0" xfId="0" applyFont="1" applyFill="1" applyAlignment="1">
      <alignment vertical="top" wrapText="1"/>
    </xf>
    <xf numFmtId="0" fontId="14" fillId="2" borderId="0" xfId="0" applyFont="1" applyFill="1" applyAlignment="1">
      <alignment horizontal="left" vertical="top" wrapText="1"/>
    </xf>
    <xf numFmtId="0" fontId="9" fillId="2" borderId="0" xfId="0" applyFont="1" applyFill="1" applyAlignment="1">
      <alignment vertical="top" wrapText="1"/>
    </xf>
    <xf numFmtId="0" fontId="0" fillId="0" borderId="7" xfId="0" applyBorder="1" applyAlignment="1">
      <alignment horizontal="right" vertical="center"/>
    </xf>
    <xf numFmtId="0" fontId="0" fillId="0" borderId="9" xfId="0" applyBorder="1" applyAlignment="1">
      <alignment horizontal="right" vertical="center"/>
    </xf>
    <xf numFmtId="0" fontId="0" fillId="0" borderId="7" xfId="0" applyBorder="1" applyAlignment="1">
      <alignment horizontal="left" vertical="top" wrapText="1"/>
    </xf>
    <xf numFmtId="0" fontId="0" fillId="0" borderId="9" xfId="0" applyBorder="1" applyAlignment="1">
      <alignment vertical="top" wrapText="1"/>
    </xf>
    <xf numFmtId="0" fontId="0" fillId="0" borderId="7" xfId="0" applyBorder="1" applyAlignment="1">
      <alignment vertical="top" wrapText="1"/>
    </xf>
    <xf numFmtId="0" fontId="0" fillId="0" borderId="16" xfId="0" applyBorder="1" applyAlignment="1">
      <alignment vertical="center" wrapText="1"/>
    </xf>
    <xf numFmtId="0" fontId="0" fillId="0" borderId="1" xfId="0" applyBorder="1" applyAlignment="1">
      <alignment vertical="center" wrapText="1"/>
    </xf>
    <xf numFmtId="0" fontId="0" fillId="0" borderId="16" xfId="0" applyBorder="1" applyAlignment="1">
      <alignment horizontal="left" vertical="top" wrapText="1"/>
    </xf>
    <xf numFmtId="0" fontId="0" fillId="0" borderId="1" xfId="0" applyBorder="1" applyAlignment="1">
      <alignment vertical="top" wrapText="1"/>
    </xf>
    <xf numFmtId="0" fontId="0" fillId="0" borderId="15" xfId="0" applyBorder="1"/>
    <xf numFmtId="0" fontId="0" fillId="0" borderId="16" xfId="0" applyBorder="1" applyAlignment="1">
      <alignment vertical="top" wrapText="1"/>
    </xf>
    <xf numFmtId="0" fontId="0" fillId="0" borderId="16" xfId="0" applyBorder="1" applyAlignment="1">
      <alignment horizontal="right" vertical="center"/>
    </xf>
    <xf numFmtId="0" fontId="0" fillId="0" borderId="1" xfId="0" applyBorder="1" applyAlignment="1">
      <alignment horizontal="right" vertical="center"/>
    </xf>
    <xf numFmtId="0" fontId="0" fillId="2" borderId="0" xfId="0" applyFont="1" applyFill="1"/>
    <xf numFmtId="8" fontId="0" fillId="0" borderId="0" xfId="0" applyNumberFormat="1"/>
    <xf numFmtId="0" fontId="31" fillId="24" borderId="0" xfId="2" applyBorder="1"/>
    <xf numFmtId="0" fontId="31" fillId="24" borderId="0" xfId="2" applyBorder="1" applyAlignment="1">
      <alignment horizontal="right"/>
    </xf>
    <xf numFmtId="0" fontId="4" fillId="4" borderId="0" xfId="0" applyFont="1" applyFill="1" applyAlignment="1">
      <alignment horizontal="center"/>
    </xf>
    <xf numFmtId="0" fontId="17" fillId="17" borderId="0" xfId="0" applyFont="1" applyFill="1"/>
    <xf numFmtId="0" fontId="27" fillId="0" borderId="0" xfId="0" applyFont="1" applyAlignment="1">
      <alignment horizontal="center" vertical="center"/>
    </xf>
    <xf numFmtId="0" fontId="0" fillId="0" borderId="8" xfId="0" applyBorder="1" applyAlignment="1">
      <alignment horizontal="left" vertical="top"/>
    </xf>
    <xf numFmtId="0" fontId="0" fillId="0" borderId="10" xfId="0" applyBorder="1" applyAlignment="1">
      <alignment horizontal="left" vertical="top"/>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17" fillId="17" borderId="0" xfId="0" applyFont="1" applyFill="1" applyBorder="1"/>
    <xf numFmtId="0" fontId="17" fillId="17" borderId="5" xfId="0" applyFont="1" applyFill="1" applyBorder="1" applyAlignment="1">
      <alignment horizontal="left" vertical="top"/>
    </xf>
    <xf numFmtId="0" fontId="2" fillId="0" borderId="0" xfId="0" applyFont="1" applyBorder="1" applyAlignment="1">
      <alignment horizontal="left" vertical="top"/>
    </xf>
    <xf numFmtId="0" fontId="5" fillId="0" borderId="13" xfId="0" applyFont="1" applyBorder="1" applyAlignment="1">
      <alignment horizontal="justify" vertical="top" wrapText="1"/>
    </xf>
    <xf numFmtId="0" fontId="5" fillId="0" borderId="11" xfId="0" applyFont="1" applyBorder="1" applyAlignment="1">
      <alignment horizontal="justify" vertical="top" wrapText="1"/>
    </xf>
    <xf numFmtId="0" fontId="5" fillId="0" borderId="0" xfId="0" applyFont="1" applyAlignment="1">
      <alignment horizontal="justify" vertical="top" wrapText="1"/>
    </xf>
    <xf numFmtId="49" fontId="5" fillId="0" borderId="13" xfId="0" applyNumberFormat="1" applyFont="1" applyBorder="1" applyAlignment="1">
      <alignment horizontal="justify" vertical="top" wrapText="1"/>
    </xf>
    <xf numFmtId="49" fontId="5" fillId="0" borderId="11" xfId="0" applyNumberFormat="1" applyFont="1" applyBorder="1" applyAlignment="1">
      <alignment horizontal="justify" vertical="top" wrapText="1"/>
    </xf>
    <xf numFmtId="0" fontId="2" fillId="4" borderId="0" xfId="0" applyFont="1" applyFill="1"/>
    <xf numFmtId="0" fontId="0" fillId="13" borderId="0" xfId="0" applyFont="1" applyFill="1" applyAlignment="1">
      <alignment horizontal="left" wrapText="1"/>
    </xf>
    <xf numFmtId="0" fontId="17" fillId="17" borderId="0" xfId="0" applyFont="1" applyFill="1" applyAlignment="1">
      <alignment horizontal="justify" vertical="top" wrapText="1"/>
    </xf>
    <xf numFmtId="0" fontId="0" fillId="0" borderId="0" xfId="0" applyAlignment="1">
      <alignment horizontal="justify" vertical="top"/>
    </xf>
    <xf numFmtId="0" fontId="17" fillId="17" borderId="0" xfId="0" applyFont="1" applyFill="1" applyAlignment="1">
      <alignment horizontal="justify" vertical="top"/>
    </xf>
    <xf numFmtId="0" fontId="0" fillId="0" borderId="1" xfId="0" applyBorder="1" applyAlignment="1">
      <alignment horizontal="justify" vertical="top"/>
    </xf>
    <xf numFmtId="0" fontId="24" fillId="4" borderId="0" xfId="1" applyFill="1"/>
    <xf numFmtId="0" fontId="0" fillId="13" borderId="0" xfId="0" applyFont="1" applyFill="1" applyAlignment="1">
      <alignment wrapText="1"/>
    </xf>
    <xf numFmtId="0" fontId="32" fillId="14" borderId="1" xfId="0" applyFont="1" applyFill="1" applyBorder="1" applyAlignment="1">
      <alignment horizontal="center"/>
    </xf>
    <xf numFmtId="0" fontId="9" fillId="14" borderId="1" xfId="0" applyFont="1" applyFill="1" applyBorder="1" applyAlignment="1">
      <alignment horizontal="center"/>
    </xf>
    <xf numFmtId="0" fontId="0" fillId="2" borderId="0" xfId="0" applyFill="1" applyAlignment="1">
      <alignment horizontal="left" vertical="top" wrapText="1"/>
    </xf>
    <xf numFmtId="0" fontId="2" fillId="20" borderId="9" xfId="0" applyFont="1" applyFill="1" applyBorder="1" applyAlignment="1">
      <alignment horizontal="center"/>
    </xf>
    <xf numFmtId="0" fontId="2" fillId="20" borderId="11" xfId="0" applyFont="1" applyFill="1" applyBorder="1" applyAlignment="1">
      <alignment horizontal="center"/>
    </xf>
    <xf numFmtId="0" fontId="2" fillId="22" borderId="1" xfId="0" applyFont="1" applyFill="1" applyBorder="1" applyAlignment="1">
      <alignment horizontal="center"/>
    </xf>
    <xf numFmtId="0" fontId="2" fillId="23" borderId="1" xfId="0" applyFont="1" applyFill="1" applyBorder="1" applyAlignment="1">
      <alignment horizontal="center"/>
    </xf>
    <xf numFmtId="0" fontId="0" fillId="0" borderId="0" xfId="0" applyAlignment="1">
      <alignment horizontal="left" wrapText="1"/>
    </xf>
    <xf numFmtId="0" fontId="0" fillId="0" borderId="0" xfId="0" applyAlignment="1">
      <alignment horizontal="left"/>
    </xf>
    <xf numFmtId="0" fontId="0" fillId="10" borderId="9" xfId="0" applyFill="1" applyBorder="1" applyAlignment="1">
      <alignment horizontal="left" vertical="top" wrapText="1"/>
    </xf>
    <xf numFmtId="0" fontId="0" fillId="10" borderId="10" xfId="0" applyFill="1" applyBorder="1" applyAlignment="1">
      <alignment horizontal="left" vertical="top" wrapText="1"/>
    </xf>
    <xf numFmtId="0" fontId="0" fillId="10" borderId="11" xfId="0" applyFill="1" applyBorder="1" applyAlignment="1">
      <alignment horizontal="left" vertical="top" wrapText="1"/>
    </xf>
    <xf numFmtId="0" fontId="5" fillId="2" borderId="0" xfId="0" applyFont="1" applyFill="1" applyAlignment="1">
      <alignment vertical="top" wrapText="1"/>
    </xf>
    <xf numFmtId="0" fontId="4" fillId="4" borderId="0" xfId="0" applyFont="1" applyFill="1" applyAlignment="1">
      <alignment horizontal="left"/>
    </xf>
    <xf numFmtId="0" fontId="2" fillId="4" borderId="0" xfId="0" applyFont="1" applyFill="1"/>
    <xf numFmtId="0" fontId="0" fillId="10" borderId="9" xfId="0" applyFill="1" applyBorder="1" applyAlignment="1">
      <alignment horizontal="left"/>
    </xf>
    <xf numFmtId="0" fontId="0" fillId="10" borderId="10" xfId="0" applyFill="1" applyBorder="1" applyAlignment="1">
      <alignment horizontal="left"/>
    </xf>
    <xf numFmtId="0" fontId="0" fillId="10" borderId="11" xfId="0" applyFill="1" applyBorder="1" applyAlignment="1">
      <alignment horizontal="left"/>
    </xf>
    <xf numFmtId="0" fontId="5" fillId="2" borderId="0" xfId="0" applyFont="1" applyFill="1" applyAlignment="1">
      <alignment horizontal="left" vertical="top" wrapText="1"/>
    </xf>
    <xf numFmtId="0" fontId="0" fillId="10" borderId="9" xfId="0" applyFill="1" applyBorder="1" applyAlignment="1">
      <alignment horizontal="left" wrapText="1"/>
    </xf>
    <xf numFmtId="0" fontId="0" fillId="10" borderId="10" xfId="0" applyFill="1" applyBorder="1" applyAlignment="1">
      <alignment horizontal="left" wrapText="1"/>
    </xf>
    <xf numFmtId="0" fontId="0" fillId="10" borderId="11" xfId="0" applyFill="1" applyBorder="1" applyAlignment="1">
      <alignment horizontal="left" wrapText="1"/>
    </xf>
    <xf numFmtId="0" fontId="2" fillId="4" borderId="0" xfId="0" applyFont="1" applyFill="1" applyBorder="1" applyAlignment="1">
      <alignment horizontal="left"/>
    </xf>
    <xf numFmtId="0" fontId="2" fillId="4" borderId="8" xfId="0" applyFont="1" applyFill="1" applyBorder="1" applyAlignment="1">
      <alignment horizontal="left"/>
    </xf>
    <xf numFmtId="0" fontId="5" fillId="10" borderId="9" xfId="0" applyFont="1" applyFill="1" applyBorder="1" applyAlignment="1">
      <alignment horizontal="left" vertical="top" wrapText="1"/>
    </xf>
    <xf numFmtId="0" fontId="5" fillId="10" borderId="10" xfId="0" applyFont="1" applyFill="1" applyBorder="1" applyAlignment="1">
      <alignment horizontal="left" vertical="top" wrapText="1"/>
    </xf>
    <xf numFmtId="0" fontId="5" fillId="10" borderId="11" xfId="0" applyFont="1" applyFill="1" applyBorder="1" applyAlignment="1">
      <alignment horizontal="left" vertical="top" wrapText="1"/>
    </xf>
    <xf numFmtId="0" fontId="9" fillId="2" borderId="0" xfId="0" applyFont="1" applyFill="1" applyAlignment="1">
      <alignment vertical="top" wrapText="1"/>
    </xf>
    <xf numFmtId="0" fontId="0" fillId="2" borderId="0" xfId="0" applyFill="1" applyAlignment="1">
      <alignment vertical="top" wrapText="1"/>
    </xf>
    <xf numFmtId="0" fontId="5" fillId="2" borderId="0" xfId="0" applyFont="1" applyFill="1" applyAlignment="1">
      <alignment wrapText="1"/>
    </xf>
    <xf numFmtId="0" fontId="4" fillId="4" borderId="0" xfId="0" applyFont="1" applyFill="1" applyAlignment="1">
      <alignment horizontal="right"/>
    </xf>
    <xf numFmtId="0" fontId="14" fillId="2" borderId="0" xfId="0" applyFont="1" applyFill="1" applyAlignment="1">
      <alignment horizontal="left" vertical="top" wrapText="1"/>
    </xf>
    <xf numFmtId="0" fontId="28" fillId="11" borderId="0" xfId="0" applyFont="1" applyFill="1" applyAlignment="1">
      <alignment horizontal="center"/>
    </xf>
    <xf numFmtId="0" fontId="0" fillId="4" borderId="0" xfId="0" applyFont="1" applyFill="1" applyAlignment="1">
      <alignment horizontal="left" wrapText="1"/>
    </xf>
    <xf numFmtId="0" fontId="5" fillId="2" borderId="0" xfId="0" applyFont="1" applyFill="1" applyBorder="1" applyAlignment="1">
      <alignment horizontal="left" wrapText="1"/>
    </xf>
    <xf numFmtId="0" fontId="4" fillId="4" borderId="0" xfId="0" applyFont="1" applyFill="1" applyBorder="1" applyAlignment="1"/>
    <xf numFmtId="0" fontId="0" fillId="10" borderId="9" xfId="0" applyFont="1" applyFill="1" applyBorder="1" applyAlignment="1">
      <alignment horizontal="left"/>
    </xf>
    <xf numFmtId="0" fontId="0" fillId="10" borderId="10" xfId="0" applyFont="1" applyFill="1" applyBorder="1" applyAlignment="1">
      <alignment horizontal="left"/>
    </xf>
    <xf numFmtId="0" fontId="0" fillId="10" borderId="11" xfId="0" applyFont="1" applyFill="1" applyBorder="1" applyAlignment="1">
      <alignment horizontal="left"/>
    </xf>
    <xf numFmtId="0" fontId="0" fillId="4" borderId="0" xfId="0" applyFill="1" applyAlignment="1">
      <alignment horizontal="right"/>
    </xf>
    <xf numFmtId="0" fontId="0" fillId="0" borderId="0" xfId="0" applyAlignment="1">
      <alignment horizontal="left" vertical="top" wrapText="1"/>
    </xf>
    <xf numFmtId="0" fontId="0" fillId="13" borderId="0" xfId="0" applyFont="1" applyFill="1" applyAlignment="1">
      <alignment horizontal="left" wrapText="1"/>
    </xf>
    <xf numFmtId="0" fontId="2" fillId="13" borderId="0" xfId="0" applyFont="1" applyFill="1" applyBorder="1" applyAlignment="1">
      <alignment horizontal="left"/>
    </xf>
    <xf numFmtId="0" fontId="2" fillId="13" borderId="8" xfId="0" applyFont="1" applyFill="1" applyBorder="1" applyAlignment="1">
      <alignment horizontal="left"/>
    </xf>
    <xf numFmtId="0" fontId="4" fillId="13" borderId="0" xfId="0" applyFont="1" applyFill="1" applyAlignment="1">
      <alignment horizontal="left"/>
    </xf>
    <xf numFmtId="0" fontId="2" fillId="13" borderId="0" xfId="0" applyFont="1" applyFill="1"/>
    <xf numFmtId="0" fontId="5" fillId="2" borderId="0" xfId="0" applyFont="1" applyFill="1" applyBorder="1" applyAlignment="1">
      <alignment horizontal="left" vertical="top" wrapText="1"/>
    </xf>
    <xf numFmtId="49" fontId="5" fillId="10" borderId="9" xfId="0" applyNumberFormat="1" applyFont="1" applyFill="1" applyBorder="1" applyAlignment="1">
      <alignment horizontal="left" vertical="top" wrapText="1"/>
    </xf>
    <xf numFmtId="49" fontId="5" fillId="10" borderId="10" xfId="0" applyNumberFormat="1" applyFont="1" applyFill="1" applyBorder="1" applyAlignment="1">
      <alignment horizontal="left" vertical="top" wrapText="1"/>
    </xf>
    <xf numFmtId="49" fontId="5" fillId="10" borderId="11" xfId="0" applyNumberFormat="1" applyFont="1" applyFill="1" applyBorder="1" applyAlignment="1">
      <alignment horizontal="left" vertical="top" wrapText="1"/>
    </xf>
    <xf numFmtId="0" fontId="0" fillId="13" borderId="0" xfId="0" applyFill="1" applyBorder="1" applyAlignment="1">
      <alignment horizontal="right"/>
    </xf>
    <xf numFmtId="0" fontId="0" fillId="13" borderId="0" xfId="0" applyFill="1" applyAlignment="1">
      <alignment horizontal="right"/>
    </xf>
    <xf numFmtId="0" fontId="4" fillId="13" borderId="0" xfId="0" applyFont="1" applyFill="1" applyBorder="1" applyAlignment="1">
      <alignment horizontal="left"/>
    </xf>
    <xf numFmtId="49" fontId="5" fillId="10" borderId="9" xfId="0" applyNumberFormat="1" applyFont="1" applyFill="1" applyBorder="1" applyAlignment="1">
      <alignment horizontal="left" wrapText="1"/>
    </xf>
    <xf numFmtId="49" fontId="5" fillId="10" borderId="10" xfId="0" applyNumberFormat="1" applyFont="1" applyFill="1" applyBorder="1" applyAlignment="1">
      <alignment horizontal="left" wrapText="1"/>
    </xf>
    <xf numFmtId="49" fontId="5" fillId="10" borderId="11" xfId="0" applyNumberFormat="1" applyFont="1" applyFill="1" applyBorder="1" applyAlignment="1">
      <alignment horizontal="left" wrapText="1"/>
    </xf>
    <xf numFmtId="0" fontId="27" fillId="0" borderId="0" xfId="0" applyFont="1" applyAlignment="1">
      <alignment vertical="top" wrapText="1"/>
    </xf>
    <xf numFmtId="0" fontId="0" fillId="0" borderId="12"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3" xfId="0" applyFont="1" applyBorder="1" applyAlignment="1">
      <alignment horizontal="center" vertical="center" wrapText="1"/>
    </xf>
    <xf numFmtId="0" fontId="13" fillId="9" borderId="0" xfId="0" applyFont="1" applyFill="1" applyAlignment="1">
      <alignment horizontal="center"/>
    </xf>
    <xf numFmtId="0" fontId="6" fillId="0" borderId="0" xfId="0" applyFont="1" applyBorder="1" applyAlignment="1">
      <alignment horizontal="center"/>
    </xf>
    <xf numFmtId="0" fontId="6" fillId="0" borderId="8" xfId="0" applyFont="1" applyBorder="1" applyAlignment="1">
      <alignment horizontal="center"/>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0" fillId="16" borderId="3" xfId="0" applyFill="1" applyBorder="1" applyAlignment="1">
      <alignment horizontal="center"/>
    </xf>
    <xf numFmtId="0" fontId="0" fillId="16" borderId="5" xfId="0" applyFill="1" applyBorder="1" applyAlignment="1">
      <alignment horizontal="center"/>
    </xf>
    <xf numFmtId="0" fontId="0" fillId="16" borderId="7" xfId="0" applyFill="1" applyBorder="1" applyAlignment="1">
      <alignment horizontal="center"/>
    </xf>
    <xf numFmtId="0" fontId="0" fillId="18" borderId="3" xfId="0" applyFill="1" applyBorder="1" applyAlignment="1">
      <alignment horizontal="center"/>
    </xf>
    <xf numFmtId="0" fontId="0" fillId="18" borderId="5" xfId="0" applyFill="1" applyBorder="1" applyAlignment="1">
      <alignment horizontal="center"/>
    </xf>
    <xf numFmtId="0" fontId="0" fillId="18" borderId="7" xfId="0" applyFill="1" applyBorder="1" applyAlignment="1">
      <alignment horizontal="center"/>
    </xf>
    <xf numFmtId="0" fontId="26" fillId="6" borderId="3" xfId="0" applyFont="1" applyFill="1" applyBorder="1" applyAlignment="1">
      <alignment horizontal="center"/>
    </xf>
    <xf numFmtId="0" fontId="26" fillId="6" borderId="5" xfId="0" applyFont="1" applyFill="1" applyBorder="1" applyAlignment="1">
      <alignment horizontal="center"/>
    </xf>
    <xf numFmtId="0" fontId="26" fillId="6" borderId="7" xfId="0" applyFont="1" applyFill="1" applyBorder="1" applyAlignment="1">
      <alignment horizontal="center"/>
    </xf>
    <xf numFmtId="0" fontId="9" fillId="0" borderId="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3" xfId="0" applyFont="1" applyBorder="1" applyAlignment="1">
      <alignment horizontal="center" vertical="center" wrapText="1"/>
    </xf>
    <xf numFmtId="0" fontId="0" fillId="14" borderId="3" xfId="0" applyFill="1" applyBorder="1" applyAlignment="1">
      <alignment horizontal="center"/>
    </xf>
    <xf numFmtId="0" fontId="0" fillId="14" borderId="5" xfId="0" applyFill="1" applyBorder="1" applyAlignment="1">
      <alignment horizontal="center"/>
    </xf>
    <xf numFmtId="0" fontId="0" fillId="14" borderId="7" xfId="0" applyFill="1" applyBorder="1" applyAlignment="1">
      <alignment horizontal="center"/>
    </xf>
    <xf numFmtId="0" fontId="3" fillId="0" borderId="0" xfId="0" applyFont="1" applyAlignment="1">
      <alignment horizontal="center"/>
    </xf>
    <xf numFmtId="0" fontId="0" fillId="5" borderId="5" xfId="0" applyFill="1" applyBorder="1" applyAlignment="1">
      <alignment horizontal="left" vertical="top"/>
    </xf>
    <xf numFmtId="0" fontId="0" fillId="5" borderId="0" xfId="0" applyFill="1" applyBorder="1" applyAlignment="1">
      <alignment horizontal="left" vertical="top"/>
    </xf>
    <xf numFmtId="0" fontId="2" fillId="5" borderId="3" xfId="0" applyFont="1" applyFill="1" applyBorder="1" applyAlignment="1">
      <alignment horizontal="left" wrapText="1"/>
    </xf>
    <xf numFmtId="0" fontId="2" fillId="5" borderId="4" xfId="0" applyFont="1" applyFill="1" applyBorder="1" applyAlignment="1">
      <alignment horizontal="left" wrapText="1"/>
    </xf>
    <xf numFmtId="0" fontId="2" fillId="5" borderId="12" xfId="0" applyFont="1" applyFill="1" applyBorder="1" applyAlignment="1">
      <alignment horizontal="left" wrapText="1"/>
    </xf>
    <xf numFmtId="0" fontId="0" fillId="5" borderId="5" xfId="0" applyFill="1" applyBorder="1" applyAlignment="1">
      <alignment horizontal="left" wrapText="1"/>
    </xf>
    <xf numFmtId="0" fontId="0" fillId="5" borderId="0" xfId="0" applyFill="1" applyBorder="1" applyAlignment="1">
      <alignment horizontal="left" wrapText="1"/>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12" xfId="0" applyFont="1" applyFill="1" applyBorder="1" applyAlignment="1">
      <alignment horizontal="left" vertical="top" wrapText="1"/>
    </xf>
    <xf numFmtId="0" fontId="0" fillId="5" borderId="5" xfId="0" applyFont="1" applyFill="1" applyBorder="1" applyAlignment="1">
      <alignment horizontal="left" vertical="top" wrapText="1"/>
    </xf>
    <xf numFmtId="0" fontId="0" fillId="5" borderId="0" xfId="0" applyFont="1" applyFill="1" applyBorder="1" applyAlignment="1">
      <alignment horizontal="left" vertical="top" wrapText="1"/>
    </xf>
    <xf numFmtId="0" fontId="2" fillId="5" borderId="5" xfId="0" applyFont="1" applyFill="1" applyBorder="1" applyAlignment="1">
      <alignment horizontal="left" wrapText="1"/>
    </xf>
    <xf numFmtId="0" fontId="2" fillId="5" borderId="0" xfId="0" applyFont="1" applyFill="1" applyBorder="1" applyAlignment="1">
      <alignment horizontal="left" wrapText="1"/>
    </xf>
    <xf numFmtId="0" fontId="2" fillId="5" borderId="6" xfId="0" applyFont="1" applyFill="1" applyBorder="1" applyAlignment="1">
      <alignment horizontal="left" wrapText="1"/>
    </xf>
    <xf numFmtId="0" fontId="2" fillId="5" borderId="7" xfId="0" applyFont="1" applyFill="1" applyBorder="1" applyAlignment="1">
      <alignment horizontal="left" wrapText="1"/>
    </xf>
    <xf numFmtId="0" fontId="2" fillId="5" borderId="8" xfId="0" applyFont="1" applyFill="1" applyBorder="1" applyAlignment="1">
      <alignment horizontal="left" wrapText="1"/>
    </xf>
    <xf numFmtId="0" fontId="2" fillId="5" borderId="13" xfId="0" applyFont="1" applyFill="1" applyBorder="1" applyAlignment="1">
      <alignment horizontal="left" wrapText="1"/>
    </xf>
    <xf numFmtId="0" fontId="0" fillId="2" borderId="5" xfId="0" applyFill="1" applyBorder="1" applyAlignment="1">
      <alignment horizontal="left" wrapText="1"/>
    </xf>
    <xf numFmtId="0" fontId="0" fillId="2" borderId="0" xfId="0" applyFill="1" applyBorder="1" applyAlignment="1">
      <alignment horizontal="left" wrapText="1"/>
    </xf>
    <xf numFmtId="0" fontId="0" fillId="5" borderId="5" xfId="0" applyFill="1" applyBorder="1" applyAlignment="1">
      <alignment horizontal="left" vertical="top" wrapText="1"/>
    </xf>
    <xf numFmtId="0" fontId="0" fillId="5" borderId="0" xfId="0" applyFill="1" applyBorder="1" applyAlignment="1">
      <alignment horizontal="left" vertical="top" wrapText="1"/>
    </xf>
    <xf numFmtId="0" fontId="0" fillId="5" borderId="5" xfId="0" applyFill="1" applyBorder="1" applyAlignment="1">
      <alignment horizontal="left"/>
    </xf>
    <xf numFmtId="0" fontId="0" fillId="5" borderId="0" xfId="0" applyFill="1" applyBorder="1" applyAlignment="1">
      <alignment horizontal="left"/>
    </xf>
    <xf numFmtId="0" fontId="5" fillId="5" borderId="5" xfId="0" applyFont="1" applyFill="1" applyBorder="1" applyAlignment="1">
      <alignment horizontal="left" vertical="top" wrapText="1"/>
    </xf>
    <xf numFmtId="0" fontId="5" fillId="5" borderId="0" xfId="0" applyFont="1" applyFill="1" applyBorder="1" applyAlignment="1">
      <alignment horizontal="left" vertical="top" wrapText="1"/>
    </xf>
    <xf numFmtId="0" fontId="0" fillId="12" borderId="9" xfId="0" applyFont="1" applyFill="1" applyBorder="1"/>
    <xf numFmtId="0" fontId="0" fillId="12" borderId="10" xfId="0" applyFont="1" applyFill="1" applyBorder="1"/>
    <xf numFmtId="0" fontId="0" fillId="12" borderId="11" xfId="0" applyFont="1" applyFill="1" applyBorder="1"/>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2" fillId="5" borderId="7" xfId="0" applyFont="1" applyFill="1" applyBorder="1" applyAlignment="1">
      <alignment horizontal="left"/>
    </xf>
    <xf numFmtId="0" fontId="2" fillId="5" borderId="8" xfId="0" applyFont="1" applyFill="1" applyBorder="1" applyAlignment="1">
      <alignment horizontal="left"/>
    </xf>
    <xf numFmtId="0" fontId="2" fillId="5" borderId="13" xfId="0" applyFont="1" applyFill="1" applyBorder="1" applyAlignment="1">
      <alignment horizontal="left"/>
    </xf>
    <xf numFmtId="0" fontId="2" fillId="5" borderId="5" xfId="0" applyFont="1" applyFill="1" applyBorder="1" applyAlignment="1">
      <alignment horizontal="left"/>
    </xf>
    <xf numFmtId="0" fontId="2" fillId="5" borderId="0" xfId="0" applyFont="1" applyFill="1" applyBorder="1" applyAlignment="1">
      <alignment horizontal="left"/>
    </xf>
    <xf numFmtId="0" fontId="2" fillId="5" borderId="6" xfId="0" applyFont="1" applyFill="1" applyBorder="1" applyAlignment="1">
      <alignment horizontal="left"/>
    </xf>
    <xf numFmtId="0" fontId="0" fillId="20" borderId="0" xfId="0" applyFill="1" applyAlignment="1">
      <alignment horizontal="center"/>
    </xf>
    <xf numFmtId="0" fontId="0" fillId="5" borderId="0" xfId="0" applyFill="1" applyAlignment="1">
      <alignment horizontal="center"/>
    </xf>
  </cellXfs>
  <cellStyles count="3">
    <cellStyle name="Hyperlink" xfId="1" builtinId="8"/>
    <cellStyle name="Normal" xfId="0" builtinId="0"/>
    <cellStyle name="Output" xfId="2" builtinId="21"/>
  </cellStyles>
  <dxfs count="92">
    <dxf>
      <font>
        <color rgb="FFFF0000"/>
      </font>
    </dxf>
    <dxf>
      <font>
        <color rgb="FFFF0000"/>
      </font>
    </dxf>
    <dxf>
      <fill>
        <patternFill>
          <bgColor theme="9" tint="0.79998168889431442"/>
        </patternFill>
      </fill>
    </dxf>
    <dxf>
      <fill>
        <patternFill>
          <bgColor theme="7" tint="0.79998168889431442"/>
        </patternFill>
      </fill>
    </dxf>
    <dxf>
      <fill>
        <patternFill>
          <bgColor theme="5" tint="0.79998168889431442"/>
        </patternFill>
      </fill>
    </dxf>
    <dxf>
      <fill>
        <patternFill>
          <bgColor theme="7" tint="0.39994506668294322"/>
        </patternFill>
      </fill>
    </dxf>
    <dxf>
      <fill>
        <patternFill>
          <bgColor rgb="FF92D050"/>
        </patternFill>
      </fill>
    </dxf>
    <dxf>
      <fill>
        <patternFill>
          <bgColor rgb="FFFF4343"/>
        </patternFill>
      </fill>
    </dxf>
    <dxf>
      <fill>
        <patternFill>
          <bgColor theme="7" tint="0.39994506668294322"/>
        </patternFill>
      </fill>
    </dxf>
    <dxf>
      <fill>
        <patternFill>
          <bgColor rgb="FF92D050"/>
        </patternFill>
      </fill>
    </dxf>
    <dxf>
      <fill>
        <patternFill>
          <bgColor rgb="FFFF4343"/>
        </patternFill>
      </fill>
    </dxf>
    <dxf>
      <fill>
        <patternFill>
          <bgColor theme="9"/>
        </patternFill>
      </fill>
    </dxf>
    <dxf>
      <fill>
        <patternFill>
          <bgColor theme="9" tint="0.39994506668294322"/>
        </patternFill>
      </fill>
    </dxf>
    <dxf>
      <fill>
        <patternFill>
          <bgColor theme="2" tint="-9.9948118533890809E-2"/>
        </patternFill>
      </fill>
    </dxf>
    <dxf>
      <fill>
        <patternFill>
          <bgColor theme="7"/>
        </patternFill>
      </fill>
    </dxf>
    <dxf>
      <fill>
        <patternFill>
          <bgColor rgb="FFE12809"/>
        </patternFill>
      </fill>
    </dxf>
    <dxf>
      <fill>
        <patternFill>
          <bgColor theme="9"/>
        </patternFill>
      </fill>
    </dxf>
    <dxf>
      <fill>
        <patternFill>
          <bgColor theme="9" tint="0.39994506668294322"/>
        </patternFill>
      </fill>
    </dxf>
    <dxf>
      <fill>
        <patternFill>
          <bgColor theme="2" tint="-9.9948118533890809E-2"/>
        </patternFill>
      </fill>
    </dxf>
    <dxf>
      <fill>
        <patternFill>
          <bgColor theme="7"/>
        </patternFill>
      </fill>
    </dxf>
    <dxf>
      <fill>
        <patternFill>
          <bgColor rgb="FFF53A1B"/>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7" tint="0.79998168889431442"/>
        </patternFill>
      </fill>
    </dxf>
    <dxf>
      <fill>
        <patternFill>
          <bgColor rgb="FFFFC7CE"/>
        </patternFill>
      </fill>
    </dxf>
    <dxf>
      <fill>
        <patternFill>
          <bgColor theme="7" tint="0.79998168889431442"/>
        </patternFill>
      </fill>
    </dxf>
    <dxf>
      <fill>
        <patternFill>
          <bgColor rgb="FFFFC7CE"/>
        </patternFill>
      </fill>
    </dxf>
    <dxf>
      <fill>
        <patternFill>
          <bgColor theme="7" tint="0.79998168889431442"/>
        </patternFill>
      </fill>
    </dxf>
    <dxf>
      <fill>
        <patternFill>
          <bgColor rgb="FFFFC7CE"/>
        </patternFill>
      </fill>
    </dxf>
    <dxf>
      <fill>
        <patternFill>
          <bgColor rgb="FFFFC7CE"/>
        </patternFill>
      </fill>
    </dxf>
    <dxf>
      <fill>
        <patternFill>
          <bgColor theme="7" tint="0.79998168889431442"/>
        </patternFill>
      </fill>
    </dxf>
    <dxf>
      <fill>
        <patternFill>
          <bgColor theme="7" tint="0.79998168889431442"/>
        </patternFill>
      </fill>
    </dxf>
    <dxf>
      <fill>
        <patternFill>
          <bgColor rgb="FFFFC7CE"/>
        </patternFill>
      </fill>
    </dxf>
    <dxf>
      <fill>
        <patternFill>
          <bgColor theme="7" tint="0.79998168889431442"/>
        </patternFill>
      </fill>
    </dxf>
    <dxf>
      <fill>
        <patternFill>
          <bgColor rgb="FFFFC7CE"/>
        </patternFill>
      </fill>
    </dxf>
    <dxf>
      <fill>
        <patternFill>
          <bgColor theme="7" tint="0.79998168889431442"/>
        </patternFill>
      </fill>
    </dxf>
    <dxf>
      <fill>
        <patternFill>
          <bgColor rgb="FFFFC7CE"/>
        </patternFill>
      </fill>
    </dxf>
    <dxf>
      <fill>
        <patternFill>
          <bgColor theme="7" tint="0.79998168889431442"/>
        </patternFill>
      </fill>
    </dxf>
    <dxf>
      <fill>
        <patternFill>
          <bgColor rgb="FFFFC7CE"/>
        </patternFill>
      </fill>
    </dxf>
    <dxf>
      <fill>
        <patternFill>
          <bgColor theme="7" tint="0.79998168889431442"/>
        </patternFill>
      </fill>
    </dxf>
    <dxf>
      <fill>
        <patternFill>
          <bgColor rgb="FFFFC7CE"/>
        </patternFill>
      </fill>
    </dxf>
    <dxf>
      <fill>
        <patternFill>
          <bgColor theme="7" tint="0.79998168889431442"/>
        </patternFill>
      </fill>
    </dxf>
    <dxf>
      <fill>
        <patternFill>
          <bgColor rgb="FFFFC7CE"/>
        </patternFill>
      </fill>
    </dxf>
    <dxf>
      <fill>
        <patternFill>
          <bgColor theme="7" tint="0.79998168889431442"/>
        </patternFill>
      </fill>
    </dxf>
    <dxf>
      <fill>
        <patternFill>
          <bgColor rgb="FFFFC7CE"/>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9.9948118533890809E-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7CE"/>
        </patternFill>
      </fill>
    </dxf>
    <dxf>
      <fill>
        <patternFill>
          <bgColor theme="7" tint="0.79998168889431442"/>
        </patternFill>
      </fill>
    </dxf>
    <dxf>
      <fill>
        <patternFill>
          <bgColor theme="7" tint="0.79998168889431442"/>
        </patternFill>
      </fill>
    </dxf>
    <dxf>
      <fill>
        <patternFill>
          <bgColor rgb="FFFFC7CE"/>
        </patternFill>
      </fill>
    </dxf>
    <dxf>
      <fill>
        <patternFill>
          <bgColor theme="7" tint="0.79998168889431442"/>
        </patternFill>
      </fill>
    </dxf>
    <dxf>
      <fill>
        <patternFill>
          <bgColor rgb="FFFFC7CE"/>
        </patternFill>
      </fill>
    </dxf>
    <dxf>
      <fill>
        <patternFill>
          <bgColor theme="7" tint="0.79998168889431442"/>
        </patternFill>
      </fill>
    </dxf>
    <dxf>
      <fill>
        <patternFill>
          <bgColor rgb="FFFFC7CE"/>
        </patternFill>
      </fill>
    </dxf>
    <dxf>
      <fill>
        <patternFill>
          <bgColor theme="7" tint="0.79998168889431442"/>
        </patternFill>
      </fill>
    </dxf>
    <dxf>
      <fill>
        <patternFill>
          <bgColor rgb="FFFFC7CE"/>
        </patternFill>
      </fill>
    </dxf>
    <dxf>
      <fill>
        <patternFill>
          <bgColor theme="7" tint="0.79998168889431442"/>
        </patternFill>
      </fill>
    </dxf>
    <dxf>
      <fill>
        <patternFill>
          <bgColor rgb="FFFFC7CE"/>
        </patternFill>
      </fill>
    </dxf>
    <dxf>
      <fill>
        <patternFill>
          <bgColor theme="7" tint="0.79998168889431442"/>
        </patternFill>
      </fill>
    </dxf>
    <dxf>
      <fill>
        <patternFill>
          <bgColor rgb="FFFFC7CE"/>
        </patternFill>
      </fill>
    </dxf>
    <dxf>
      <fill>
        <patternFill>
          <bgColor theme="7" tint="0.79998168889431442"/>
        </patternFill>
      </fill>
    </dxf>
    <dxf>
      <fill>
        <patternFill>
          <bgColor rgb="FFFFC7CE"/>
        </patternFill>
      </fill>
    </dxf>
    <dxf>
      <fill>
        <patternFill>
          <bgColor theme="7" tint="0.79998168889431442"/>
        </patternFill>
      </fill>
    </dxf>
    <dxf>
      <fill>
        <patternFill>
          <bgColor rgb="FFFFC7CE"/>
        </patternFill>
      </fill>
    </dxf>
    <dxf>
      <fill>
        <patternFill>
          <bgColor theme="7" tint="0.79998168889431442"/>
        </patternFill>
      </fill>
    </dxf>
    <dxf>
      <fill>
        <patternFill>
          <bgColor rgb="FFFFC7CE"/>
        </patternFill>
      </fill>
    </dxf>
  </dxfs>
  <tableStyles count="0" defaultTableStyle="TableStyleMedium2" defaultPivotStyle="PivotStyleLight16"/>
  <colors>
    <mruColors>
      <color rgb="FFCCECFF"/>
      <color rgb="FFE12809"/>
      <color rgb="FFF83A30"/>
      <color rgb="FFFF4343"/>
      <color rgb="FFFF9900"/>
      <color rgb="FFFF3B3B"/>
      <color rgb="FFF53A1B"/>
      <color rgb="FFCCFFFF"/>
      <color rgb="FFABEC70"/>
      <color rgb="FF95E7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78730463553479"/>
          <c:y val="6.3675817615502436E-2"/>
          <c:w val="0.67642451746656451"/>
          <c:h val="0.93632418238449755"/>
        </c:manualLayout>
      </c:layout>
      <c:doughnutChart>
        <c:varyColors val="1"/>
        <c:ser>
          <c:idx val="0"/>
          <c:order val="0"/>
          <c:explosion val="15"/>
          <c:dPt>
            <c:idx val="0"/>
            <c:bubble3D val="0"/>
            <c:spPr>
              <a:solidFill>
                <a:schemeClr val="accent6"/>
              </a:solidFill>
              <a:ln w="19050">
                <a:solidFill>
                  <a:schemeClr val="lt1"/>
                </a:solidFill>
              </a:ln>
              <a:effectLst/>
            </c:spPr>
            <c:extLst>
              <c:ext xmlns:c16="http://schemas.microsoft.com/office/drawing/2014/chart" uri="{C3380CC4-5D6E-409C-BE32-E72D297353CC}">
                <c16:uniqueId val="{0000001D-C100-4940-87BF-E5765FC746B8}"/>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3-C100-4940-87BF-E5765FC746B8}"/>
              </c:ext>
            </c:extLst>
          </c:dPt>
          <c:dPt>
            <c:idx val="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A-C100-4940-87BF-E5765FC746B8}"/>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7-C100-4940-87BF-E5765FC746B8}"/>
              </c:ext>
            </c:extLst>
          </c:dPt>
          <c:dPt>
            <c:idx val="4"/>
            <c:bubble3D val="0"/>
            <c:spPr>
              <a:solidFill>
                <a:srgbClr val="E12809"/>
              </a:solidFill>
              <a:ln w="19050">
                <a:solidFill>
                  <a:schemeClr val="lt1"/>
                </a:solidFill>
              </a:ln>
              <a:effectLst/>
            </c:spPr>
            <c:extLst>
              <c:ext xmlns:c16="http://schemas.microsoft.com/office/drawing/2014/chart" uri="{C3380CC4-5D6E-409C-BE32-E72D297353CC}">
                <c16:uniqueId val="{00000031-C100-4940-87BF-E5765FC746B8}"/>
              </c:ext>
            </c:extLst>
          </c:dPt>
          <c:dPt>
            <c:idx val="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1E-C100-4940-87BF-E5765FC746B8}"/>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14-C100-4940-87BF-E5765FC746B8}"/>
              </c:ext>
            </c:extLst>
          </c:dPt>
          <c:dPt>
            <c:idx val="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9-C100-4940-87BF-E5765FC746B8}"/>
              </c:ext>
            </c:extLst>
          </c:dPt>
          <c:dPt>
            <c:idx val="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28-C100-4940-87BF-E5765FC746B8}"/>
              </c:ext>
            </c:extLst>
          </c:dPt>
          <c:dPt>
            <c:idx val="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2-C100-4940-87BF-E5765FC746B8}"/>
              </c:ext>
            </c:extLst>
          </c:dPt>
          <c:dPt>
            <c:idx val="10"/>
            <c:bubble3D val="0"/>
            <c:spPr>
              <a:solidFill>
                <a:srgbClr val="E12809"/>
              </a:solidFill>
              <a:ln w="19050">
                <a:solidFill>
                  <a:schemeClr val="lt1"/>
                </a:solidFill>
              </a:ln>
              <a:effectLst/>
            </c:spPr>
            <c:extLst>
              <c:ext xmlns:c16="http://schemas.microsoft.com/office/drawing/2014/chart" uri="{C3380CC4-5D6E-409C-BE32-E72D297353CC}">
                <c16:uniqueId val="{0000001F-C100-4940-87BF-E5765FC746B8}"/>
              </c:ext>
            </c:extLst>
          </c:dPt>
          <c:dPt>
            <c:idx val="11"/>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15-C100-4940-87BF-E5765FC746B8}"/>
              </c:ext>
            </c:extLst>
          </c:dPt>
          <c:dPt>
            <c:idx val="12"/>
            <c:bubble3D val="0"/>
            <c:spPr>
              <a:solidFill>
                <a:schemeClr val="accent6"/>
              </a:solidFill>
              <a:ln w="19050">
                <a:solidFill>
                  <a:schemeClr val="lt1"/>
                </a:solidFill>
              </a:ln>
              <a:effectLst/>
            </c:spPr>
            <c:extLst>
              <c:ext xmlns:c16="http://schemas.microsoft.com/office/drawing/2014/chart" uri="{C3380CC4-5D6E-409C-BE32-E72D297353CC}">
                <c16:uniqueId val="{0000000B-C100-4940-87BF-E5765FC746B8}"/>
              </c:ext>
            </c:extLst>
          </c:dPt>
          <c:dPt>
            <c:idx val="1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29-C100-4940-87BF-E5765FC746B8}"/>
              </c:ext>
            </c:extLst>
          </c:dPt>
          <c:dPt>
            <c:idx val="14"/>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33-C100-4940-87BF-E5765FC746B8}"/>
              </c:ext>
            </c:extLst>
          </c:dPt>
          <c:dPt>
            <c:idx val="1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0-C100-4940-87BF-E5765FC746B8}"/>
              </c:ext>
            </c:extLst>
          </c:dPt>
          <c:dPt>
            <c:idx val="16"/>
            <c:bubble3D val="0"/>
            <c:spPr>
              <a:solidFill>
                <a:srgbClr val="E12809"/>
              </a:solidFill>
              <a:ln w="19050">
                <a:solidFill>
                  <a:schemeClr val="lt1"/>
                </a:solidFill>
              </a:ln>
              <a:effectLst/>
            </c:spPr>
            <c:extLst>
              <c:ext xmlns:c16="http://schemas.microsoft.com/office/drawing/2014/chart" uri="{C3380CC4-5D6E-409C-BE32-E72D297353CC}">
                <c16:uniqueId val="{00000016-C100-4940-87BF-E5765FC746B8}"/>
              </c:ext>
            </c:extLst>
          </c:dPt>
          <c:dPt>
            <c:idx val="17"/>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0C-C100-4940-87BF-E5765FC746B8}"/>
              </c:ext>
            </c:extLst>
          </c:dPt>
          <c:dPt>
            <c:idx val="18"/>
            <c:bubble3D val="0"/>
            <c:spPr>
              <a:solidFill>
                <a:schemeClr val="accent6"/>
              </a:solidFill>
              <a:ln w="19050">
                <a:solidFill>
                  <a:schemeClr val="lt1"/>
                </a:solidFill>
              </a:ln>
              <a:effectLst/>
            </c:spPr>
            <c:extLst>
              <c:ext xmlns:c16="http://schemas.microsoft.com/office/drawing/2014/chart" uri="{C3380CC4-5D6E-409C-BE32-E72D297353CC}">
                <c16:uniqueId val="{0000002A-C100-4940-87BF-E5765FC746B8}"/>
              </c:ext>
            </c:extLst>
          </c:dPt>
          <c:dPt>
            <c:idx val="1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4-C100-4940-87BF-E5765FC746B8}"/>
              </c:ext>
            </c:extLst>
          </c:dPt>
          <c:dPt>
            <c:idx val="2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21-C100-4940-87BF-E5765FC746B8}"/>
              </c:ext>
            </c:extLst>
          </c:dPt>
          <c:dPt>
            <c:idx val="2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7-C100-4940-87BF-E5765FC746B8}"/>
              </c:ext>
            </c:extLst>
          </c:dPt>
          <c:dPt>
            <c:idx val="22"/>
            <c:bubble3D val="0"/>
            <c:spPr>
              <a:solidFill>
                <a:srgbClr val="E12809"/>
              </a:solidFill>
              <a:ln w="19050">
                <a:solidFill>
                  <a:schemeClr val="lt1"/>
                </a:solidFill>
              </a:ln>
              <a:effectLst/>
            </c:spPr>
            <c:extLst>
              <c:ext xmlns:c16="http://schemas.microsoft.com/office/drawing/2014/chart" uri="{C3380CC4-5D6E-409C-BE32-E72D297353CC}">
                <c16:uniqueId val="{0000000D-C100-4940-87BF-E5765FC746B8}"/>
              </c:ext>
            </c:extLst>
          </c:dPt>
          <c:dPt>
            <c:idx val="23"/>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2B-C100-4940-87BF-E5765FC746B8}"/>
              </c:ext>
            </c:extLst>
          </c:dPt>
          <c:dPt>
            <c:idx val="24"/>
            <c:bubble3D val="0"/>
            <c:spPr>
              <a:solidFill>
                <a:schemeClr val="accent6"/>
              </a:solidFill>
              <a:ln w="19050">
                <a:solidFill>
                  <a:schemeClr val="lt1"/>
                </a:solidFill>
              </a:ln>
              <a:effectLst/>
            </c:spPr>
            <c:extLst>
              <c:ext xmlns:c16="http://schemas.microsoft.com/office/drawing/2014/chart" uri="{C3380CC4-5D6E-409C-BE32-E72D297353CC}">
                <c16:uniqueId val="{00000035-C100-4940-87BF-E5765FC746B8}"/>
              </c:ext>
            </c:extLst>
          </c:dPt>
          <c:dPt>
            <c:idx val="2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22-C100-4940-87BF-E5765FC746B8}"/>
              </c:ext>
            </c:extLst>
          </c:dPt>
          <c:dPt>
            <c:idx val="2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18-C100-4940-87BF-E5765FC746B8}"/>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E-C100-4940-87BF-E5765FC746B8}"/>
              </c:ext>
            </c:extLst>
          </c:dPt>
          <c:dPt>
            <c:idx val="28"/>
            <c:bubble3D val="0"/>
            <c:spPr>
              <a:solidFill>
                <a:srgbClr val="E12809"/>
              </a:solidFill>
              <a:ln w="19050">
                <a:solidFill>
                  <a:schemeClr val="lt1"/>
                </a:solidFill>
              </a:ln>
              <a:effectLst/>
            </c:spPr>
            <c:extLst>
              <c:ext xmlns:c16="http://schemas.microsoft.com/office/drawing/2014/chart" uri="{C3380CC4-5D6E-409C-BE32-E72D297353CC}">
                <c16:uniqueId val="{0000002C-C100-4940-87BF-E5765FC746B8}"/>
              </c:ext>
            </c:extLst>
          </c:dPt>
          <c:dPt>
            <c:idx val="29"/>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36-C100-4940-87BF-E5765FC746B8}"/>
              </c:ext>
            </c:extLst>
          </c:dPt>
          <c:dPt>
            <c:idx val="30"/>
            <c:bubble3D val="0"/>
            <c:spPr>
              <a:solidFill>
                <a:schemeClr val="accent6"/>
              </a:solidFill>
              <a:ln w="19050">
                <a:solidFill>
                  <a:schemeClr val="lt1"/>
                </a:solidFill>
              </a:ln>
              <a:effectLst/>
            </c:spPr>
            <c:extLst>
              <c:ext xmlns:c16="http://schemas.microsoft.com/office/drawing/2014/chart" uri="{C3380CC4-5D6E-409C-BE32-E72D297353CC}">
                <c16:uniqueId val="{00000023-C100-4940-87BF-E5765FC746B8}"/>
              </c:ext>
            </c:extLst>
          </c:dPt>
          <c:dPt>
            <c:idx val="3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9-C100-4940-87BF-E5765FC746B8}"/>
              </c:ext>
            </c:extLst>
          </c:dPt>
          <c:dPt>
            <c:idx val="3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F-C100-4940-87BF-E5765FC746B8}"/>
              </c:ext>
            </c:extLst>
          </c:dPt>
          <c:dPt>
            <c:idx val="3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D-C100-4940-87BF-E5765FC746B8}"/>
              </c:ext>
            </c:extLst>
          </c:dPt>
          <c:dPt>
            <c:idx val="34"/>
            <c:bubble3D val="0"/>
            <c:spPr>
              <a:solidFill>
                <a:srgbClr val="E12809"/>
              </a:solidFill>
              <a:ln w="19050">
                <a:solidFill>
                  <a:schemeClr val="lt1"/>
                </a:solidFill>
              </a:ln>
              <a:effectLst/>
            </c:spPr>
            <c:extLst>
              <c:ext xmlns:c16="http://schemas.microsoft.com/office/drawing/2014/chart" uri="{C3380CC4-5D6E-409C-BE32-E72D297353CC}">
                <c16:uniqueId val="{00000037-C100-4940-87BF-E5765FC746B8}"/>
              </c:ext>
            </c:extLst>
          </c:dPt>
          <c:dPt>
            <c:idx val="3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24-C100-4940-87BF-E5765FC746B8}"/>
              </c:ext>
            </c:extLst>
          </c:dPt>
          <c:dPt>
            <c:idx val="36"/>
            <c:bubble3D val="0"/>
            <c:spPr>
              <a:solidFill>
                <a:schemeClr val="accent6"/>
              </a:solidFill>
              <a:ln w="19050">
                <a:solidFill>
                  <a:schemeClr val="lt1"/>
                </a:solidFill>
              </a:ln>
              <a:effectLst/>
            </c:spPr>
            <c:extLst>
              <c:ext xmlns:c16="http://schemas.microsoft.com/office/drawing/2014/chart" uri="{C3380CC4-5D6E-409C-BE32-E72D297353CC}">
                <c16:uniqueId val="{0000001A-C100-4940-87BF-E5765FC746B8}"/>
              </c:ext>
            </c:extLst>
          </c:dPt>
          <c:dPt>
            <c:idx val="3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0-C100-4940-87BF-E5765FC746B8}"/>
              </c:ext>
            </c:extLst>
          </c:dPt>
          <c:dPt>
            <c:idx val="3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2E-C100-4940-87BF-E5765FC746B8}"/>
              </c:ext>
            </c:extLst>
          </c:dPt>
          <c:dPt>
            <c:idx val="3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8-C100-4940-87BF-E5765FC746B8}"/>
              </c:ext>
            </c:extLst>
          </c:dPt>
          <c:dPt>
            <c:idx val="40"/>
            <c:bubble3D val="0"/>
            <c:spPr>
              <a:solidFill>
                <a:srgbClr val="E12809"/>
              </a:solidFill>
              <a:ln w="19050">
                <a:solidFill>
                  <a:schemeClr val="lt1"/>
                </a:solidFill>
              </a:ln>
              <a:effectLst/>
            </c:spPr>
            <c:extLst>
              <c:ext xmlns:c16="http://schemas.microsoft.com/office/drawing/2014/chart" uri="{C3380CC4-5D6E-409C-BE32-E72D297353CC}">
                <c16:uniqueId val="{00000025-C100-4940-87BF-E5765FC746B8}"/>
              </c:ext>
            </c:extLst>
          </c:dPt>
          <c:dPt>
            <c:idx val="41"/>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1B-C100-4940-87BF-E5765FC746B8}"/>
              </c:ext>
            </c:extLst>
          </c:dPt>
          <c:dPt>
            <c:idx val="42"/>
            <c:bubble3D val="0"/>
            <c:spPr>
              <a:solidFill>
                <a:schemeClr val="accent6"/>
              </a:solidFill>
              <a:ln w="19050">
                <a:solidFill>
                  <a:schemeClr val="lt1"/>
                </a:solidFill>
              </a:ln>
              <a:effectLst/>
            </c:spPr>
            <c:extLst>
              <c:ext xmlns:c16="http://schemas.microsoft.com/office/drawing/2014/chart" uri="{C3380CC4-5D6E-409C-BE32-E72D297353CC}">
                <c16:uniqueId val="{00000011-C100-4940-87BF-E5765FC746B8}"/>
              </c:ext>
            </c:extLst>
          </c:dPt>
          <c:dPt>
            <c:idx val="4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2F-C100-4940-87BF-E5765FC746B8}"/>
              </c:ext>
            </c:extLst>
          </c:dPt>
          <c:dPt>
            <c:idx val="44"/>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39-C100-4940-87BF-E5765FC746B8}"/>
              </c:ext>
            </c:extLst>
          </c:dPt>
          <c:dPt>
            <c:idx val="4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6-C100-4940-87BF-E5765FC746B8}"/>
              </c:ext>
            </c:extLst>
          </c:dPt>
          <c:dPt>
            <c:idx val="46"/>
            <c:bubble3D val="0"/>
            <c:spPr>
              <a:solidFill>
                <a:srgbClr val="E12809"/>
              </a:solidFill>
              <a:ln w="19050">
                <a:solidFill>
                  <a:schemeClr val="lt1"/>
                </a:solidFill>
              </a:ln>
              <a:effectLst/>
            </c:spPr>
            <c:extLst>
              <c:ext xmlns:c16="http://schemas.microsoft.com/office/drawing/2014/chart" uri="{C3380CC4-5D6E-409C-BE32-E72D297353CC}">
                <c16:uniqueId val="{0000001C-C100-4940-87BF-E5765FC746B8}"/>
              </c:ext>
            </c:extLst>
          </c:dPt>
          <c:dPt>
            <c:idx val="47"/>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12-C100-4940-87BF-E5765FC746B8}"/>
              </c:ext>
            </c:extLst>
          </c:dPt>
          <c:dPt>
            <c:idx val="48"/>
            <c:bubble3D val="0"/>
            <c:spPr>
              <a:solidFill>
                <a:schemeClr val="accent6"/>
              </a:solidFill>
              <a:ln w="19050">
                <a:solidFill>
                  <a:schemeClr val="lt1"/>
                </a:solidFill>
              </a:ln>
              <a:effectLst/>
            </c:spPr>
            <c:extLst>
              <c:ext xmlns:c16="http://schemas.microsoft.com/office/drawing/2014/chart" uri="{C3380CC4-5D6E-409C-BE32-E72D297353CC}">
                <c16:uniqueId val="{00000030-C100-4940-87BF-E5765FC746B8}"/>
              </c:ext>
            </c:extLst>
          </c:dPt>
          <c:dPt>
            <c:idx val="4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A-C100-4940-87BF-E5765FC746B8}"/>
              </c:ext>
            </c:extLst>
          </c:dPt>
          <c:dPt>
            <c:idx val="5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68-3E0A-4B1A-A1F7-6AFCC28C9474}"/>
              </c:ext>
            </c:extLst>
          </c:dPt>
          <c:dPt>
            <c:idx val="5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6A-3E0A-4B1A-A1F7-6AFCC28C9474}"/>
              </c:ext>
            </c:extLst>
          </c:dPt>
          <c:dPt>
            <c:idx val="52"/>
            <c:bubble3D val="0"/>
            <c:spPr>
              <a:solidFill>
                <a:srgbClr val="E12809"/>
              </a:solidFill>
              <a:ln w="19050">
                <a:solidFill>
                  <a:schemeClr val="lt1"/>
                </a:solidFill>
              </a:ln>
              <a:effectLst/>
            </c:spPr>
            <c:extLst>
              <c:ext xmlns:c16="http://schemas.microsoft.com/office/drawing/2014/chart" uri="{C3380CC4-5D6E-409C-BE32-E72D297353CC}">
                <c16:uniqueId val="{0000006B-3E0A-4B1A-A1F7-6AFCC28C9474}"/>
              </c:ext>
            </c:extLst>
          </c:dPt>
          <c:dPt>
            <c:idx val="53"/>
            <c:bubble3D val="0"/>
            <c:explosion val="16"/>
            <c:spPr>
              <a:solidFill>
                <a:schemeClr val="bg1"/>
              </a:solidFill>
              <a:ln w="12700">
                <a:solidFill>
                  <a:schemeClr val="bg2">
                    <a:lumMod val="25000"/>
                  </a:schemeClr>
                </a:solidFill>
              </a:ln>
              <a:effectLst/>
            </c:spPr>
            <c:extLst>
              <c:ext xmlns:c16="http://schemas.microsoft.com/office/drawing/2014/chart" uri="{C3380CC4-5D6E-409C-BE32-E72D297353CC}">
                <c16:uniqueId val="{00000065-3E0A-4B1A-A1F7-6AFCC28C9474}"/>
              </c:ext>
            </c:extLst>
          </c:dPt>
          <c:dPt>
            <c:idx val="54"/>
            <c:bubble3D val="0"/>
            <c:spPr>
              <a:solidFill>
                <a:schemeClr val="accent6"/>
              </a:solidFill>
              <a:ln w="19050">
                <a:solidFill>
                  <a:schemeClr val="lt1"/>
                </a:solidFill>
              </a:ln>
              <a:effectLst/>
            </c:spPr>
            <c:extLst>
              <c:ext xmlns:c16="http://schemas.microsoft.com/office/drawing/2014/chart" uri="{C3380CC4-5D6E-409C-BE32-E72D297353CC}">
                <c16:uniqueId val="{00000066-3E0A-4B1A-A1F7-6AFCC28C9474}"/>
              </c:ext>
            </c:extLst>
          </c:dPt>
          <c:dPt>
            <c:idx val="5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67-3E0A-4B1A-A1F7-6AFCC28C9474}"/>
              </c:ext>
            </c:extLst>
          </c:dPt>
          <c:dPt>
            <c:idx val="5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69-3E0A-4B1A-A1F7-6AFCC28C9474}"/>
              </c:ext>
            </c:extLst>
          </c:dPt>
          <c:dPt>
            <c:idx val="5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6C-3E0A-4B1A-A1F7-6AFCC28C9474}"/>
              </c:ext>
            </c:extLst>
          </c:dPt>
          <c:dPt>
            <c:idx val="58"/>
            <c:bubble3D val="0"/>
            <c:spPr>
              <a:solidFill>
                <a:srgbClr val="E12809"/>
              </a:solidFill>
              <a:ln w="19050">
                <a:solidFill>
                  <a:schemeClr val="lt1"/>
                </a:solidFill>
              </a:ln>
              <a:effectLst/>
            </c:spPr>
            <c:extLst>
              <c:ext xmlns:c16="http://schemas.microsoft.com/office/drawing/2014/chart" uri="{C3380CC4-5D6E-409C-BE32-E72D297353CC}">
                <c16:uniqueId val="{0000006D-3E0A-4B1A-A1F7-6AFCC28C9474}"/>
              </c:ext>
            </c:extLst>
          </c:dPt>
          <c:dPt>
            <c:idx val="59"/>
            <c:bubble3D val="0"/>
            <c:spPr>
              <a:solidFill>
                <a:sysClr val="window" lastClr="FFFFFF"/>
              </a:solidFill>
              <a:ln w="12700">
                <a:solidFill>
                  <a:schemeClr val="bg2">
                    <a:lumMod val="25000"/>
                  </a:schemeClr>
                </a:solidFill>
              </a:ln>
              <a:effectLst/>
            </c:spPr>
            <c:extLst>
              <c:ext xmlns:c16="http://schemas.microsoft.com/office/drawing/2014/chart" uri="{C3380CC4-5D6E-409C-BE32-E72D297353CC}">
                <c16:uniqueId val="{00000064-3E0A-4B1A-A1F7-6AFCC28C94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'Env Wheel'!$B$2:$B$61</c:f>
              <c:numCache>
                <c:formatCode>General</c:formatCode>
                <c:ptCount val="60"/>
                <c:pt idx="0">
                  <c:v>0</c:v>
                </c:pt>
                <c:pt idx="1">
                  <c:v>0</c:v>
                </c:pt>
                <c:pt idx="2">
                  <c:v>0</c:v>
                </c:pt>
                <c:pt idx="3">
                  <c:v>0</c:v>
                </c:pt>
                <c:pt idx="4">
                  <c:v>0</c:v>
                </c:pt>
                <c:pt idx="5">
                  <c:v>1</c:v>
                </c:pt>
                <c:pt idx="6">
                  <c:v>0</c:v>
                </c:pt>
                <c:pt idx="7">
                  <c:v>0</c:v>
                </c:pt>
                <c:pt idx="8">
                  <c:v>0</c:v>
                </c:pt>
                <c:pt idx="9">
                  <c:v>0</c:v>
                </c:pt>
                <c:pt idx="10">
                  <c:v>0</c:v>
                </c:pt>
                <c:pt idx="11">
                  <c:v>1</c:v>
                </c:pt>
                <c:pt idx="12">
                  <c:v>0</c:v>
                </c:pt>
                <c:pt idx="13">
                  <c:v>0</c:v>
                </c:pt>
                <c:pt idx="14">
                  <c:v>0</c:v>
                </c:pt>
                <c:pt idx="15">
                  <c:v>0</c:v>
                </c:pt>
                <c:pt idx="16">
                  <c:v>0</c:v>
                </c:pt>
                <c:pt idx="17">
                  <c:v>1</c:v>
                </c:pt>
                <c:pt idx="18">
                  <c:v>0</c:v>
                </c:pt>
                <c:pt idx="19">
                  <c:v>0</c:v>
                </c:pt>
                <c:pt idx="20">
                  <c:v>0</c:v>
                </c:pt>
                <c:pt idx="21">
                  <c:v>0</c:v>
                </c:pt>
                <c:pt idx="22">
                  <c:v>0</c:v>
                </c:pt>
                <c:pt idx="23">
                  <c:v>1</c:v>
                </c:pt>
                <c:pt idx="24">
                  <c:v>0</c:v>
                </c:pt>
                <c:pt idx="25">
                  <c:v>0</c:v>
                </c:pt>
                <c:pt idx="26">
                  <c:v>0</c:v>
                </c:pt>
                <c:pt idx="27">
                  <c:v>0</c:v>
                </c:pt>
                <c:pt idx="28">
                  <c:v>0</c:v>
                </c:pt>
                <c:pt idx="29">
                  <c:v>1</c:v>
                </c:pt>
                <c:pt idx="30">
                  <c:v>0</c:v>
                </c:pt>
                <c:pt idx="31">
                  <c:v>0</c:v>
                </c:pt>
                <c:pt idx="32">
                  <c:v>0</c:v>
                </c:pt>
                <c:pt idx="33">
                  <c:v>0</c:v>
                </c:pt>
                <c:pt idx="34">
                  <c:v>0</c:v>
                </c:pt>
                <c:pt idx="35">
                  <c:v>1</c:v>
                </c:pt>
                <c:pt idx="36">
                  <c:v>0</c:v>
                </c:pt>
                <c:pt idx="37">
                  <c:v>0</c:v>
                </c:pt>
                <c:pt idx="38">
                  <c:v>0</c:v>
                </c:pt>
                <c:pt idx="39">
                  <c:v>0</c:v>
                </c:pt>
                <c:pt idx="40">
                  <c:v>0</c:v>
                </c:pt>
                <c:pt idx="41">
                  <c:v>1</c:v>
                </c:pt>
                <c:pt idx="42">
                  <c:v>0</c:v>
                </c:pt>
                <c:pt idx="43">
                  <c:v>0</c:v>
                </c:pt>
                <c:pt idx="44">
                  <c:v>0</c:v>
                </c:pt>
                <c:pt idx="45">
                  <c:v>0</c:v>
                </c:pt>
                <c:pt idx="46">
                  <c:v>0</c:v>
                </c:pt>
                <c:pt idx="47">
                  <c:v>1</c:v>
                </c:pt>
                <c:pt idx="48">
                  <c:v>0</c:v>
                </c:pt>
                <c:pt idx="49">
                  <c:v>0</c:v>
                </c:pt>
                <c:pt idx="50">
                  <c:v>0</c:v>
                </c:pt>
                <c:pt idx="51">
                  <c:v>0</c:v>
                </c:pt>
                <c:pt idx="52">
                  <c:v>0</c:v>
                </c:pt>
                <c:pt idx="53">
                  <c:v>1</c:v>
                </c:pt>
                <c:pt idx="54">
                  <c:v>0</c:v>
                </c:pt>
                <c:pt idx="55">
                  <c:v>0</c:v>
                </c:pt>
                <c:pt idx="56">
                  <c:v>0</c:v>
                </c:pt>
                <c:pt idx="57">
                  <c:v>0</c:v>
                </c:pt>
                <c:pt idx="58">
                  <c:v>0</c:v>
                </c:pt>
                <c:pt idx="59">
                  <c:v>1</c:v>
                </c:pt>
              </c:numCache>
            </c:numRef>
          </c:val>
          <c:extLst>
            <c:ext xmlns:c16="http://schemas.microsoft.com/office/drawing/2014/chart" uri="{C3380CC4-5D6E-409C-BE32-E72D297353CC}">
              <c16:uniqueId val="{00000000-C100-4940-87BF-E5765FC746B8}"/>
            </c:ext>
          </c:extLst>
        </c:ser>
        <c:dLbls>
          <c:showLegendKey val="0"/>
          <c:showVal val="1"/>
          <c:showCatName val="0"/>
          <c:showSerName val="0"/>
          <c:showPercent val="0"/>
          <c:showBubbleSize val="0"/>
          <c:showLeaderLines val="1"/>
        </c:dLbls>
        <c:firstSliceAng val="0"/>
        <c:holeSize val="61"/>
      </c:doughnut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341965120346089E-2"/>
          <c:y val="0"/>
          <c:w val="0.68298294975014751"/>
          <c:h val="0.93694189400911887"/>
        </c:manualLayout>
      </c:layout>
      <c:doughnutChart>
        <c:varyColors val="1"/>
        <c:ser>
          <c:idx val="0"/>
          <c:order val="0"/>
          <c:explosion val="19"/>
          <c:dPt>
            <c:idx val="0"/>
            <c:bubble3D val="0"/>
            <c:spPr>
              <a:solidFill>
                <a:schemeClr val="accent6"/>
              </a:solidFill>
              <a:ln w="19050">
                <a:solidFill>
                  <a:schemeClr val="lt1"/>
                </a:solidFill>
              </a:ln>
              <a:effectLst/>
            </c:spPr>
            <c:extLst>
              <c:ext xmlns:c16="http://schemas.microsoft.com/office/drawing/2014/chart" uri="{C3380CC4-5D6E-409C-BE32-E72D297353CC}">
                <c16:uniqueId val="{00000001-9BED-4C73-AEFD-D165DBCFEDD2}"/>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9BED-4C73-AEFD-D165DBCFEDD2}"/>
              </c:ext>
            </c:extLst>
          </c:dPt>
          <c:dPt>
            <c:idx val="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5-9BED-4C73-AEFD-D165DBCFEDD2}"/>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9BED-4C73-AEFD-D165DBCFEDD2}"/>
              </c:ext>
            </c:extLst>
          </c:dPt>
          <c:dPt>
            <c:idx val="4"/>
            <c:bubble3D val="0"/>
            <c:spPr>
              <a:solidFill>
                <a:srgbClr val="E12809"/>
              </a:solidFill>
              <a:ln w="19050">
                <a:solidFill>
                  <a:schemeClr val="lt1"/>
                </a:solidFill>
              </a:ln>
              <a:effectLst/>
            </c:spPr>
            <c:extLst>
              <c:ext xmlns:c16="http://schemas.microsoft.com/office/drawing/2014/chart" uri="{C3380CC4-5D6E-409C-BE32-E72D297353CC}">
                <c16:uniqueId val="{00000009-9BED-4C73-AEFD-D165DBCFEDD2}"/>
              </c:ext>
            </c:extLst>
          </c:dPt>
          <c:dPt>
            <c:idx val="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0B-9BED-4C73-AEFD-D165DBCFEDD2}"/>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9BED-4C73-AEFD-D165DBCFEDD2}"/>
              </c:ext>
            </c:extLst>
          </c:dPt>
          <c:dPt>
            <c:idx val="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F-9BED-4C73-AEFD-D165DBCFEDD2}"/>
              </c:ext>
            </c:extLst>
          </c:dPt>
          <c:dPt>
            <c:idx val="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11-9BED-4C73-AEFD-D165DBCFEDD2}"/>
              </c:ext>
            </c:extLst>
          </c:dPt>
          <c:dPt>
            <c:idx val="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3-9BED-4C73-AEFD-D165DBCFEDD2}"/>
              </c:ext>
            </c:extLst>
          </c:dPt>
          <c:dPt>
            <c:idx val="10"/>
            <c:bubble3D val="0"/>
            <c:spPr>
              <a:solidFill>
                <a:srgbClr val="E12809"/>
              </a:solidFill>
              <a:ln w="19050">
                <a:solidFill>
                  <a:schemeClr val="lt1"/>
                </a:solidFill>
              </a:ln>
              <a:effectLst/>
            </c:spPr>
            <c:extLst>
              <c:ext xmlns:c16="http://schemas.microsoft.com/office/drawing/2014/chart" uri="{C3380CC4-5D6E-409C-BE32-E72D297353CC}">
                <c16:uniqueId val="{00000015-9BED-4C73-AEFD-D165DBCFEDD2}"/>
              </c:ext>
            </c:extLst>
          </c:dPt>
          <c:dPt>
            <c:idx val="11"/>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17-9BED-4C73-AEFD-D165DBCFEDD2}"/>
              </c:ext>
            </c:extLst>
          </c:dPt>
          <c:dPt>
            <c:idx val="12"/>
            <c:bubble3D val="0"/>
            <c:spPr>
              <a:solidFill>
                <a:schemeClr val="accent6"/>
              </a:solidFill>
              <a:ln w="19050">
                <a:solidFill>
                  <a:schemeClr val="lt1"/>
                </a:solidFill>
              </a:ln>
              <a:effectLst/>
            </c:spPr>
            <c:extLst>
              <c:ext xmlns:c16="http://schemas.microsoft.com/office/drawing/2014/chart" uri="{C3380CC4-5D6E-409C-BE32-E72D297353CC}">
                <c16:uniqueId val="{00000019-9BED-4C73-AEFD-D165DBCFEDD2}"/>
              </c:ext>
            </c:extLst>
          </c:dPt>
          <c:dPt>
            <c:idx val="1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B-9BED-4C73-AEFD-D165DBCFEDD2}"/>
              </c:ext>
            </c:extLst>
          </c:dPt>
          <c:dPt>
            <c:idx val="14"/>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1D-9BED-4C73-AEFD-D165DBCFEDD2}"/>
              </c:ext>
            </c:extLst>
          </c:dPt>
          <c:dPt>
            <c:idx val="1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F-9BED-4C73-AEFD-D165DBCFEDD2}"/>
              </c:ext>
            </c:extLst>
          </c:dPt>
          <c:dPt>
            <c:idx val="16"/>
            <c:bubble3D val="0"/>
            <c:spPr>
              <a:solidFill>
                <a:srgbClr val="E12809"/>
              </a:solidFill>
              <a:ln w="19050">
                <a:solidFill>
                  <a:schemeClr val="lt1"/>
                </a:solidFill>
              </a:ln>
              <a:effectLst/>
            </c:spPr>
            <c:extLst>
              <c:ext xmlns:c16="http://schemas.microsoft.com/office/drawing/2014/chart" uri="{C3380CC4-5D6E-409C-BE32-E72D297353CC}">
                <c16:uniqueId val="{00000021-9BED-4C73-AEFD-D165DBCFEDD2}"/>
              </c:ext>
            </c:extLst>
          </c:dPt>
          <c:dPt>
            <c:idx val="17"/>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23-9BED-4C73-AEFD-D165DBCFEDD2}"/>
              </c:ext>
            </c:extLst>
          </c:dPt>
          <c:dPt>
            <c:idx val="18"/>
            <c:bubble3D val="0"/>
            <c:spPr>
              <a:solidFill>
                <a:schemeClr val="accent6"/>
              </a:solidFill>
              <a:ln w="19050">
                <a:solidFill>
                  <a:schemeClr val="lt1"/>
                </a:solidFill>
              </a:ln>
              <a:effectLst/>
            </c:spPr>
            <c:extLst>
              <c:ext xmlns:c16="http://schemas.microsoft.com/office/drawing/2014/chart" uri="{C3380CC4-5D6E-409C-BE32-E72D297353CC}">
                <c16:uniqueId val="{00000025-9BED-4C73-AEFD-D165DBCFEDD2}"/>
              </c:ext>
            </c:extLst>
          </c:dPt>
          <c:dPt>
            <c:idx val="1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27-9BED-4C73-AEFD-D165DBCFEDD2}"/>
              </c:ext>
            </c:extLst>
          </c:dPt>
          <c:dPt>
            <c:idx val="2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29-9BED-4C73-AEFD-D165DBCFEDD2}"/>
              </c:ext>
            </c:extLst>
          </c:dPt>
          <c:dPt>
            <c:idx val="2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B-9BED-4C73-AEFD-D165DBCFEDD2}"/>
              </c:ext>
            </c:extLst>
          </c:dPt>
          <c:dPt>
            <c:idx val="22"/>
            <c:bubble3D val="0"/>
            <c:spPr>
              <a:solidFill>
                <a:srgbClr val="E12809"/>
              </a:solidFill>
              <a:ln w="19050">
                <a:solidFill>
                  <a:schemeClr val="lt1"/>
                </a:solidFill>
              </a:ln>
              <a:effectLst/>
            </c:spPr>
            <c:extLst>
              <c:ext xmlns:c16="http://schemas.microsoft.com/office/drawing/2014/chart" uri="{C3380CC4-5D6E-409C-BE32-E72D297353CC}">
                <c16:uniqueId val="{0000002D-9BED-4C73-AEFD-D165DBCFEDD2}"/>
              </c:ext>
            </c:extLst>
          </c:dPt>
          <c:dPt>
            <c:idx val="23"/>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2F-9BED-4C73-AEFD-D165DBCFEDD2}"/>
              </c:ext>
            </c:extLst>
          </c:dPt>
          <c:dPt>
            <c:idx val="24"/>
            <c:bubble3D val="0"/>
            <c:spPr>
              <a:solidFill>
                <a:schemeClr val="accent6"/>
              </a:solidFill>
              <a:ln w="19050">
                <a:solidFill>
                  <a:schemeClr val="lt1"/>
                </a:solidFill>
              </a:ln>
              <a:effectLst/>
            </c:spPr>
            <c:extLst>
              <c:ext xmlns:c16="http://schemas.microsoft.com/office/drawing/2014/chart" uri="{C3380CC4-5D6E-409C-BE32-E72D297353CC}">
                <c16:uniqueId val="{00000031-9BED-4C73-AEFD-D165DBCFEDD2}"/>
              </c:ext>
            </c:extLst>
          </c:dPt>
          <c:dPt>
            <c:idx val="2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3-9BED-4C73-AEFD-D165DBCFEDD2}"/>
              </c:ext>
            </c:extLst>
          </c:dPt>
          <c:dPt>
            <c:idx val="2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35-9BED-4C73-AEFD-D165DBCFEDD2}"/>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9BED-4C73-AEFD-D165DBCFEDD2}"/>
              </c:ext>
            </c:extLst>
          </c:dPt>
          <c:dPt>
            <c:idx val="28"/>
            <c:bubble3D val="0"/>
            <c:spPr>
              <a:solidFill>
                <a:srgbClr val="E12809"/>
              </a:solidFill>
              <a:ln w="19050">
                <a:solidFill>
                  <a:schemeClr val="lt1"/>
                </a:solidFill>
              </a:ln>
              <a:effectLst/>
            </c:spPr>
            <c:extLst>
              <c:ext xmlns:c16="http://schemas.microsoft.com/office/drawing/2014/chart" uri="{C3380CC4-5D6E-409C-BE32-E72D297353CC}">
                <c16:uniqueId val="{00000039-9BED-4C73-AEFD-D165DBCFEDD2}"/>
              </c:ext>
            </c:extLst>
          </c:dPt>
          <c:dPt>
            <c:idx val="29"/>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3B-9BED-4C73-AEFD-D165DBCFEDD2}"/>
              </c:ext>
            </c:extLst>
          </c:dPt>
          <c:dPt>
            <c:idx val="30"/>
            <c:bubble3D val="0"/>
            <c:spPr>
              <a:solidFill>
                <a:schemeClr val="accent6"/>
              </a:solidFill>
              <a:ln w="19050">
                <a:solidFill>
                  <a:schemeClr val="lt1"/>
                </a:solidFill>
              </a:ln>
              <a:effectLst/>
            </c:spPr>
            <c:extLst>
              <c:ext xmlns:c16="http://schemas.microsoft.com/office/drawing/2014/chart" uri="{C3380CC4-5D6E-409C-BE32-E72D297353CC}">
                <c16:uniqueId val="{0000003D-9BED-4C73-AEFD-D165DBCFEDD2}"/>
              </c:ext>
            </c:extLst>
          </c:dPt>
          <c:dPt>
            <c:idx val="3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F-9BED-4C73-AEFD-D165DBCFEDD2}"/>
              </c:ext>
            </c:extLst>
          </c:dPt>
          <c:dPt>
            <c:idx val="3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41-9BED-4C73-AEFD-D165DBCFEDD2}"/>
              </c:ext>
            </c:extLst>
          </c:dPt>
          <c:dPt>
            <c:idx val="3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43-9BED-4C73-AEFD-D165DBCFEDD2}"/>
              </c:ext>
            </c:extLst>
          </c:dPt>
          <c:dPt>
            <c:idx val="34"/>
            <c:bubble3D val="0"/>
            <c:spPr>
              <a:solidFill>
                <a:srgbClr val="E12809"/>
              </a:solidFill>
              <a:ln w="19050">
                <a:solidFill>
                  <a:schemeClr val="lt1"/>
                </a:solidFill>
              </a:ln>
              <a:effectLst/>
            </c:spPr>
            <c:extLst>
              <c:ext xmlns:c16="http://schemas.microsoft.com/office/drawing/2014/chart" uri="{C3380CC4-5D6E-409C-BE32-E72D297353CC}">
                <c16:uniqueId val="{00000045-9BED-4C73-AEFD-D165DBCFEDD2}"/>
              </c:ext>
            </c:extLst>
          </c:dPt>
          <c:dPt>
            <c:idx val="3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47-9BED-4C73-AEFD-D165DBCFEDD2}"/>
              </c:ext>
            </c:extLst>
          </c:dPt>
          <c:dPt>
            <c:idx val="36"/>
            <c:bubble3D val="0"/>
            <c:spPr>
              <a:solidFill>
                <a:schemeClr val="accent6"/>
              </a:solidFill>
              <a:ln w="19050">
                <a:solidFill>
                  <a:schemeClr val="lt1"/>
                </a:solidFill>
              </a:ln>
              <a:effectLst/>
            </c:spPr>
            <c:extLst>
              <c:ext xmlns:c16="http://schemas.microsoft.com/office/drawing/2014/chart" uri="{C3380CC4-5D6E-409C-BE32-E72D297353CC}">
                <c16:uniqueId val="{00000049-9BED-4C73-AEFD-D165DBCFEDD2}"/>
              </c:ext>
            </c:extLst>
          </c:dPt>
          <c:dPt>
            <c:idx val="3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4B-9BED-4C73-AEFD-D165DBCFEDD2}"/>
              </c:ext>
            </c:extLst>
          </c:dPt>
          <c:dPt>
            <c:idx val="3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4D-9BED-4C73-AEFD-D165DBCFEDD2}"/>
              </c:ext>
            </c:extLst>
          </c:dPt>
          <c:dPt>
            <c:idx val="3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4F-9BED-4C73-AEFD-D165DBCFEDD2}"/>
              </c:ext>
            </c:extLst>
          </c:dPt>
          <c:dPt>
            <c:idx val="40"/>
            <c:bubble3D val="0"/>
            <c:spPr>
              <a:solidFill>
                <a:srgbClr val="E12809"/>
              </a:solidFill>
              <a:ln w="19050">
                <a:solidFill>
                  <a:schemeClr val="lt1"/>
                </a:solidFill>
              </a:ln>
              <a:effectLst/>
            </c:spPr>
            <c:extLst>
              <c:ext xmlns:c16="http://schemas.microsoft.com/office/drawing/2014/chart" uri="{C3380CC4-5D6E-409C-BE32-E72D297353CC}">
                <c16:uniqueId val="{00000051-9BED-4C73-AEFD-D165DBCFEDD2}"/>
              </c:ext>
            </c:extLst>
          </c:dPt>
          <c:dPt>
            <c:idx val="41"/>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53-9BED-4C73-AEFD-D165DBCFEDD2}"/>
              </c:ext>
            </c:extLst>
          </c:dPt>
          <c:dPt>
            <c:idx val="42"/>
            <c:bubble3D val="0"/>
            <c:spPr>
              <a:solidFill>
                <a:schemeClr val="accent6"/>
              </a:solidFill>
              <a:ln w="19050">
                <a:solidFill>
                  <a:schemeClr val="lt1"/>
                </a:solidFill>
              </a:ln>
              <a:effectLst/>
            </c:spPr>
            <c:extLst>
              <c:ext xmlns:c16="http://schemas.microsoft.com/office/drawing/2014/chart" uri="{C3380CC4-5D6E-409C-BE32-E72D297353CC}">
                <c16:uniqueId val="{00000055-9BED-4C73-AEFD-D165DBCFEDD2}"/>
              </c:ext>
            </c:extLst>
          </c:dPt>
          <c:dPt>
            <c:idx val="4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57-9BED-4C73-AEFD-D165DBCFEDD2}"/>
              </c:ext>
            </c:extLst>
          </c:dPt>
          <c:dPt>
            <c:idx val="44"/>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59-9BED-4C73-AEFD-D165DBCFEDD2}"/>
              </c:ext>
            </c:extLst>
          </c:dPt>
          <c:dPt>
            <c:idx val="4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5B-9BED-4C73-AEFD-D165DBCFEDD2}"/>
              </c:ext>
            </c:extLst>
          </c:dPt>
          <c:dPt>
            <c:idx val="46"/>
            <c:bubble3D val="0"/>
            <c:spPr>
              <a:solidFill>
                <a:srgbClr val="E12809"/>
              </a:solidFill>
              <a:ln w="19050">
                <a:solidFill>
                  <a:schemeClr val="lt1"/>
                </a:solidFill>
              </a:ln>
              <a:effectLst/>
            </c:spPr>
            <c:extLst>
              <c:ext xmlns:c16="http://schemas.microsoft.com/office/drawing/2014/chart" uri="{C3380CC4-5D6E-409C-BE32-E72D297353CC}">
                <c16:uniqueId val="{0000005D-9BED-4C73-AEFD-D165DBCFEDD2}"/>
              </c:ext>
            </c:extLst>
          </c:dPt>
          <c:dPt>
            <c:idx val="47"/>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5F-9BED-4C73-AEFD-D165DBCFEDD2}"/>
              </c:ext>
            </c:extLst>
          </c:dPt>
          <c:dPt>
            <c:idx val="48"/>
            <c:bubble3D val="0"/>
            <c:spPr>
              <a:solidFill>
                <a:schemeClr val="accent6"/>
              </a:solidFill>
              <a:ln w="19050">
                <a:solidFill>
                  <a:schemeClr val="lt1"/>
                </a:solidFill>
              </a:ln>
              <a:effectLst/>
            </c:spPr>
            <c:extLst>
              <c:ext xmlns:c16="http://schemas.microsoft.com/office/drawing/2014/chart" uri="{C3380CC4-5D6E-409C-BE32-E72D297353CC}">
                <c16:uniqueId val="{00000061-9BED-4C73-AEFD-D165DBCFEDD2}"/>
              </c:ext>
            </c:extLst>
          </c:dPt>
          <c:dPt>
            <c:idx val="4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63-9BED-4C73-AEFD-D165DBCFEDD2}"/>
              </c:ext>
            </c:extLst>
          </c:dPt>
          <c:dPt>
            <c:idx val="5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65-9BED-4C73-AEFD-D165DBCFEDD2}"/>
              </c:ext>
            </c:extLst>
          </c:dPt>
          <c:dPt>
            <c:idx val="5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67-9BED-4C73-AEFD-D165DBCFEDD2}"/>
              </c:ext>
            </c:extLst>
          </c:dPt>
          <c:dPt>
            <c:idx val="52"/>
            <c:bubble3D val="0"/>
            <c:spPr>
              <a:solidFill>
                <a:srgbClr val="E12809"/>
              </a:solidFill>
              <a:ln w="19050">
                <a:solidFill>
                  <a:schemeClr val="lt1"/>
                </a:solidFill>
              </a:ln>
              <a:effectLst/>
            </c:spPr>
            <c:extLst>
              <c:ext xmlns:c16="http://schemas.microsoft.com/office/drawing/2014/chart" uri="{C3380CC4-5D6E-409C-BE32-E72D297353CC}">
                <c16:uniqueId val="{00000069-9BED-4C73-AEFD-D165DBCFEDD2}"/>
              </c:ext>
            </c:extLst>
          </c:dPt>
          <c:dPt>
            <c:idx val="53"/>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6B-9BED-4C73-AEFD-D165DBCFEDD2}"/>
              </c:ext>
            </c:extLst>
          </c:dPt>
          <c:dPt>
            <c:idx val="54"/>
            <c:bubble3D val="0"/>
            <c:spPr>
              <a:solidFill>
                <a:schemeClr val="accent6"/>
              </a:solidFill>
              <a:ln w="19050">
                <a:solidFill>
                  <a:schemeClr val="lt1"/>
                </a:solidFill>
              </a:ln>
              <a:effectLst/>
            </c:spPr>
            <c:extLst>
              <c:ext xmlns:c16="http://schemas.microsoft.com/office/drawing/2014/chart" uri="{C3380CC4-5D6E-409C-BE32-E72D297353CC}">
                <c16:uniqueId val="{0000006D-9BED-4C73-AEFD-D165DBCFEDD2}"/>
              </c:ext>
            </c:extLst>
          </c:dPt>
          <c:dPt>
            <c:idx val="5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6F-9BED-4C73-AEFD-D165DBCFEDD2}"/>
              </c:ext>
            </c:extLst>
          </c:dPt>
          <c:dPt>
            <c:idx val="5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71-9BED-4C73-AEFD-D165DBCFEDD2}"/>
              </c:ext>
            </c:extLst>
          </c:dPt>
          <c:dPt>
            <c:idx val="5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73-9BED-4C73-AEFD-D165DBCFEDD2}"/>
              </c:ext>
            </c:extLst>
          </c:dPt>
          <c:dPt>
            <c:idx val="58"/>
            <c:bubble3D val="0"/>
            <c:spPr>
              <a:solidFill>
                <a:srgbClr val="E12809"/>
              </a:solidFill>
              <a:ln w="19050">
                <a:solidFill>
                  <a:schemeClr val="lt1"/>
                </a:solidFill>
              </a:ln>
              <a:effectLst/>
            </c:spPr>
            <c:extLst>
              <c:ext xmlns:c16="http://schemas.microsoft.com/office/drawing/2014/chart" uri="{C3380CC4-5D6E-409C-BE32-E72D297353CC}">
                <c16:uniqueId val="{00000075-9BED-4C73-AEFD-D165DBCFEDD2}"/>
              </c:ext>
            </c:extLst>
          </c:dPt>
          <c:dPt>
            <c:idx val="59"/>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77-9BED-4C73-AEFD-D165DBCFEDD2}"/>
              </c:ext>
            </c:extLst>
          </c:dPt>
          <c:val>
            <c:numRef>
              <c:f>'Env Wheel'!$B$2:$B$61</c:f>
              <c:numCache>
                <c:formatCode>General</c:formatCode>
                <c:ptCount val="60"/>
                <c:pt idx="0">
                  <c:v>0</c:v>
                </c:pt>
                <c:pt idx="1">
                  <c:v>0</c:v>
                </c:pt>
                <c:pt idx="2">
                  <c:v>0</c:v>
                </c:pt>
                <c:pt idx="3">
                  <c:v>0</c:v>
                </c:pt>
                <c:pt idx="4">
                  <c:v>0</c:v>
                </c:pt>
                <c:pt idx="5">
                  <c:v>1</c:v>
                </c:pt>
                <c:pt idx="6">
                  <c:v>0</c:v>
                </c:pt>
                <c:pt idx="7">
                  <c:v>0</c:v>
                </c:pt>
                <c:pt idx="8">
                  <c:v>0</c:v>
                </c:pt>
                <c:pt idx="9">
                  <c:v>0</c:v>
                </c:pt>
                <c:pt idx="10">
                  <c:v>0</c:v>
                </c:pt>
                <c:pt idx="11">
                  <c:v>1</c:v>
                </c:pt>
                <c:pt idx="12">
                  <c:v>0</c:v>
                </c:pt>
                <c:pt idx="13">
                  <c:v>0</c:v>
                </c:pt>
                <c:pt idx="14">
                  <c:v>0</c:v>
                </c:pt>
                <c:pt idx="15">
                  <c:v>0</c:v>
                </c:pt>
                <c:pt idx="16">
                  <c:v>0</c:v>
                </c:pt>
                <c:pt idx="17">
                  <c:v>1</c:v>
                </c:pt>
                <c:pt idx="18">
                  <c:v>0</c:v>
                </c:pt>
                <c:pt idx="19">
                  <c:v>0</c:v>
                </c:pt>
                <c:pt idx="20">
                  <c:v>0</c:v>
                </c:pt>
                <c:pt idx="21">
                  <c:v>0</c:v>
                </c:pt>
                <c:pt idx="22">
                  <c:v>0</c:v>
                </c:pt>
                <c:pt idx="23">
                  <c:v>1</c:v>
                </c:pt>
                <c:pt idx="24">
                  <c:v>0</c:v>
                </c:pt>
                <c:pt idx="25">
                  <c:v>0</c:v>
                </c:pt>
                <c:pt idx="26">
                  <c:v>0</c:v>
                </c:pt>
                <c:pt idx="27">
                  <c:v>0</c:v>
                </c:pt>
                <c:pt idx="28">
                  <c:v>0</c:v>
                </c:pt>
                <c:pt idx="29">
                  <c:v>1</c:v>
                </c:pt>
                <c:pt idx="30">
                  <c:v>0</c:v>
                </c:pt>
                <c:pt idx="31">
                  <c:v>0</c:v>
                </c:pt>
                <c:pt idx="32">
                  <c:v>0</c:v>
                </c:pt>
                <c:pt idx="33">
                  <c:v>0</c:v>
                </c:pt>
                <c:pt idx="34">
                  <c:v>0</c:v>
                </c:pt>
                <c:pt idx="35">
                  <c:v>1</c:v>
                </c:pt>
                <c:pt idx="36">
                  <c:v>0</c:v>
                </c:pt>
                <c:pt idx="37">
                  <c:v>0</c:v>
                </c:pt>
                <c:pt idx="38">
                  <c:v>0</c:v>
                </c:pt>
                <c:pt idx="39">
                  <c:v>0</c:v>
                </c:pt>
                <c:pt idx="40">
                  <c:v>0</c:v>
                </c:pt>
                <c:pt idx="41">
                  <c:v>1</c:v>
                </c:pt>
                <c:pt idx="42">
                  <c:v>0</c:v>
                </c:pt>
                <c:pt idx="43">
                  <c:v>0</c:v>
                </c:pt>
                <c:pt idx="44">
                  <c:v>0</c:v>
                </c:pt>
                <c:pt idx="45">
                  <c:v>0</c:v>
                </c:pt>
                <c:pt idx="46">
                  <c:v>0</c:v>
                </c:pt>
                <c:pt idx="47">
                  <c:v>1</c:v>
                </c:pt>
                <c:pt idx="48">
                  <c:v>0</c:v>
                </c:pt>
                <c:pt idx="49">
                  <c:v>0</c:v>
                </c:pt>
                <c:pt idx="50">
                  <c:v>0</c:v>
                </c:pt>
                <c:pt idx="51">
                  <c:v>0</c:v>
                </c:pt>
                <c:pt idx="52">
                  <c:v>0</c:v>
                </c:pt>
                <c:pt idx="53">
                  <c:v>1</c:v>
                </c:pt>
                <c:pt idx="54">
                  <c:v>0</c:v>
                </c:pt>
                <c:pt idx="55">
                  <c:v>0</c:v>
                </c:pt>
                <c:pt idx="56">
                  <c:v>0</c:v>
                </c:pt>
                <c:pt idx="57">
                  <c:v>0</c:v>
                </c:pt>
                <c:pt idx="58">
                  <c:v>0</c:v>
                </c:pt>
                <c:pt idx="59">
                  <c:v>1</c:v>
                </c:pt>
              </c:numCache>
            </c:numRef>
          </c:val>
          <c:extLst>
            <c:ext xmlns:c16="http://schemas.microsoft.com/office/drawing/2014/chart" uri="{C3380CC4-5D6E-409C-BE32-E72D297353CC}">
              <c16:uniqueId val="{00000078-9BED-4C73-AEFD-D165DBCFEDD2}"/>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46720096437199"/>
          <c:y val="4.5263871881210073E-3"/>
          <c:w val="0.72360785598637611"/>
          <c:h val="0.90042336109290533"/>
        </c:manualLayout>
      </c:layout>
      <c:doughnutChart>
        <c:varyColors val="1"/>
        <c:ser>
          <c:idx val="0"/>
          <c:order val="0"/>
          <c:explosion val="19"/>
          <c:dPt>
            <c:idx val="0"/>
            <c:bubble3D val="0"/>
            <c:spPr>
              <a:solidFill>
                <a:schemeClr val="accent6"/>
              </a:solidFill>
              <a:ln w="19050">
                <a:solidFill>
                  <a:schemeClr val="lt1"/>
                </a:solidFill>
              </a:ln>
              <a:effectLst/>
            </c:spPr>
            <c:extLst>
              <c:ext xmlns:c16="http://schemas.microsoft.com/office/drawing/2014/chart" uri="{C3380CC4-5D6E-409C-BE32-E72D297353CC}">
                <c16:uniqueId val="{00000001-A872-49AC-8869-0BCB365DDF09}"/>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A872-49AC-8869-0BCB365DDF09}"/>
              </c:ext>
            </c:extLst>
          </c:dPt>
          <c:dPt>
            <c:idx val="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5-A872-49AC-8869-0BCB365DDF09}"/>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A872-49AC-8869-0BCB365DDF09}"/>
              </c:ext>
            </c:extLst>
          </c:dPt>
          <c:dPt>
            <c:idx val="4"/>
            <c:bubble3D val="0"/>
            <c:spPr>
              <a:solidFill>
                <a:srgbClr val="E12809"/>
              </a:solidFill>
              <a:ln w="19050">
                <a:solidFill>
                  <a:schemeClr val="lt1"/>
                </a:solidFill>
              </a:ln>
              <a:effectLst/>
            </c:spPr>
            <c:extLst>
              <c:ext xmlns:c16="http://schemas.microsoft.com/office/drawing/2014/chart" uri="{C3380CC4-5D6E-409C-BE32-E72D297353CC}">
                <c16:uniqueId val="{00000009-A872-49AC-8869-0BCB365DDF09}"/>
              </c:ext>
            </c:extLst>
          </c:dPt>
          <c:dPt>
            <c:idx val="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0B-A872-49AC-8869-0BCB365DDF0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A872-49AC-8869-0BCB365DDF09}"/>
              </c:ext>
            </c:extLst>
          </c:dPt>
          <c:dPt>
            <c:idx val="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F-A872-49AC-8869-0BCB365DDF09}"/>
              </c:ext>
            </c:extLst>
          </c:dPt>
          <c:dPt>
            <c:idx val="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11-A872-49AC-8869-0BCB365DDF09}"/>
              </c:ext>
            </c:extLst>
          </c:dPt>
          <c:dPt>
            <c:idx val="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3-A872-49AC-8869-0BCB365DDF09}"/>
              </c:ext>
            </c:extLst>
          </c:dPt>
          <c:dPt>
            <c:idx val="10"/>
            <c:bubble3D val="0"/>
            <c:spPr>
              <a:solidFill>
                <a:srgbClr val="E12809"/>
              </a:solidFill>
              <a:ln w="19050">
                <a:solidFill>
                  <a:schemeClr val="lt1"/>
                </a:solidFill>
              </a:ln>
              <a:effectLst/>
            </c:spPr>
            <c:extLst>
              <c:ext xmlns:c16="http://schemas.microsoft.com/office/drawing/2014/chart" uri="{C3380CC4-5D6E-409C-BE32-E72D297353CC}">
                <c16:uniqueId val="{00000015-A872-49AC-8869-0BCB365DDF09}"/>
              </c:ext>
            </c:extLst>
          </c:dPt>
          <c:dPt>
            <c:idx val="11"/>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17-A872-49AC-8869-0BCB365DDF09}"/>
              </c:ext>
            </c:extLst>
          </c:dPt>
          <c:dPt>
            <c:idx val="12"/>
            <c:bubble3D val="0"/>
            <c:spPr>
              <a:solidFill>
                <a:schemeClr val="accent6"/>
              </a:solidFill>
              <a:ln w="19050">
                <a:solidFill>
                  <a:schemeClr val="lt1"/>
                </a:solidFill>
              </a:ln>
              <a:effectLst/>
            </c:spPr>
            <c:extLst>
              <c:ext xmlns:c16="http://schemas.microsoft.com/office/drawing/2014/chart" uri="{C3380CC4-5D6E-409C-BE32-E72D297353CC}">
                <c16:uniqueId val="{00000019-A872-49AC-8869-0BCB365DDF09}"/>
              </c:ext>
            </c:extLst>
          </c:dPt>
          <c:dPt>
            <c:idx val="1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B-A872-49AC-8869-0BCB365DDF09}"/>
              </c:ext>
            </c:extLst>
          </c:dPt>
          <c:dPt>
            <c:idx val="14"/>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1D-A872-49AC-8869-0BCB365DDF09}"/>
              </c:ext>
            </c:extLst>
          </c:dPt>
          <c:dPt>
            <c:idx val="1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F-A872-49AC-8869-0BCB365DDF09}"/>
              </c:ext>
            </c:extLst>
          </c:dPt>
          <c:dPt>
            <c:idx val="16"/>
            <c:bubble3D val="0"/>
            <c:spPr>
              <a:solidFill>
                <a:srgbClr val="E12809"/>
              </a:solidFill>
              <a:ln w="19050">
                <a:solidFill>
                  <a:schemeClr val="lt1"/>
                </a:solidFill>
              </a:ln>
              <a:effectLst/>
            </c:spPr>
            <c:extLst>
              <c:ext xmlns:c16="http://schemas.microsoft.com/office/drawing/2014/chart" uri="{C3380CC4-5D6E-409C-BE32-E72D297353CC}">
                <c16:uniqueId val="{00000021-A872-49AC-8869-0BCB365DDF09}"/>
              </c:ext>
            </c:extLst>
          </c:dPt>
          <c:dPt>
            <c:idx val="17"/>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23-A872-49AC-8869-0BCB365DDF09}"/>
              </c:ext>
            </c:extLst>
          </c:dPt>
          <c:dPt>
            <c:idx val="18"/>
            <c:bubble3D val="0"/>
            <c:spPr>
              <a:solidFill>
                <a:schemeClr val="accent6"/>
              </a:solidFill>
              <a:ln w="19050">
                <a:solidFill>
                  <a:schemeClr val="lt1"/>
                </a:solidFill>
              </a:ln>
              <a:effectLst/>
            </c:spPr>
            <c:extLst>
              <c:ext xmlns:c16="http://schemas.microsoft.com/office/drawing/2014/chart" uri="{C3380CC4-5D6E-409C-BE32-E72D297353CC}">
                <c16:uniqueId val="{00000025-A872-49AC-8869-0BCB365DDF09}"/>
              </c:ext>
            </c:extLst>
          </c:dPt>
          <c:dPt>
            <c:idx val="1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27-A872-49AC-8869-0BCB365DDF09}"/>
              </c:ext>
            </c:extLst>
          </c:dPt>
          <c:dPt>
            <c:idx val="2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29-A872-49AC-8869-0BCB365DDF09}"/>
              </c:ext>
            </c:extLst>
          </c:dPt>
          <c:dPt>
            <c:idx val="2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B-A872-49AC-8869-0BCB365DDF09}"/>
              </c:ext>
            </c:extLst>
          </c:dPt>
          <c:dPt>
            <c:idx val="22"/>
            <c:bubble3D val="0"/>
            <c:spPr>
              <a:solidFill>
                <a:srgbClr val="E12809"/>
              </a:solidFill>
              <a:ln w="19050">
                <a:solidFill>
                  <a:schemeClr val="lt1"/>
                </a:solidFill>
              </a:ln>
              <a:effectLst/>
            </c:spPr>
            <c:extLst>
              <c:ext xmlns:c16="http://schemas.microsoft.com/office/drawing/2014/chart" uri="{C3380CC4-5D6E-409C-BE32-E72D297353CC}">
                <c16:uniqueId val="{0000002D-A872-49AC-8869-0BCB365DDF09}"/>
              </c:ext>
            </c:extLst>
          </c:dPt>
          <c:dPt>
            <c:idx val="23"/>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2F-A872-49AC-8869-0BCB365DDF09}"/>
              </c:ext>
            </c:extLst>
          </c:dPt>
          <c:dPt>
            <c:idx val="24"/>
            <c:bubble3D val="0"/>
            <c:spPr>
              <a:solidFill>
                <a:schemeClr val="accent6"/>
              </a:solidFill>
              <a:ln w="19050">
                <a:solidFill>
                  <a:schemeClr val="lt1"/>
                </a:solidFill>
              </a:ln>
              <a:effectLst/>
            </c:spPr>
            <c:extLst>
              <c:ext xmlns:c16="http://schemas.microsoft.com/office/drawing/2014/chart" uri="{C3380CC4-5D6E-409C-BE32-E72D297353CC}">
                <c16:uniqueId val="{00000031-A872-49AC-8869-0BCB365DDF09}"/>
              </c:ext>
            </c:extLst>
          </c:dPt>
          <c:dPt>
            <c:idx val="2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3-A872-49AC-8869-0BCB365DDF09}"/>
              </c:ext>
            </c:extLst>
          </c:dPt>
          <c:dPt>
            <c:idx val="2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35-A872-49AC-8869-0BCB365DDF09}"/>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A872-49AC-8869-0BCB365DDF09}"/>
              </c:ext>
            </c:extLst>
          </c:dPt>
          <c:dPt>
            <c:idx val="28"/>
            <c:bubble3D val="0"/>
            <c:spPr>
              <a:solidFill>
                <a:srgbClr val="E12809"/>
              </a:solidFill>
              <a:ln w="19050">
                <a:solidFill>
                  <a:schemeClr val="lt1"/>
                </a:solidFill>
              </a:ln>
              <a:effectLst/>
            </c:spPr>
            <c:extLst>
              <c:ext xmlns:c16="http://schemas.microsoft.com/office/drawing/2014/chart" uri="{C3380CC4-5D6E-409C-BE32-E72D297353CC}">
                <c16:uniqueId val="{00000039-A872-49AC-8869-0BCB365DDF09}"/>
              </c:ext>
            </c:extLst>
          </c:dPt>
          <c:dPt>
            <c:idx val="29"/>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3B-A872-49AC-8869-0BCB365DDF09}"/>
              </c:ext>
            </c:extLst>
          </c:dPt>
          <c:dPt>
            <c:idx val="30"/>
            <c:bubble3D val="0"/>
            <c:spPr>
              <a:solidFill>
                <a:schemeClr val="accent6"/>
              </a:solidFill>
              <a:ln w="19050">
                <a:solidFill>
                  <a:schemeClr val="lt1"/>
                </a:solidFill>
              </a:ln>
              <a:effectLst/>
            </c:spPr>
            <c:extLst>
              <c:ext xmlns:c16="http://schemas.microsoft.com/office/drawing/2014/chart" uri="{C3380CC4-5D6E-409C-BE32-E72D297353CC}">
                <c16:uniqueId val="{0000003D-A872-49AC-8869-0BCB365DDF09}"/>
              </c:ext>
            </c:extLst>
          </c:dPt>
          <c:dPt>
            <c:idx val="3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F-A872-49AC-8869-0BCB365DDF09}"/>
              </c:ext>
            </c:extLst>
          </c:dPt>
          <c:dPt>
            <c:idx val="3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41-A872-49AC-8869-0BCB365DDF09}"/>
              </c:ext>
            </c:extLst>
          </c:dPt>
          <c:dPt>
            <c:idx val="3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43-A872-49AC-8869-0BCB365DDF09}"/>
              </c:ext>
            </c:extLst>
          </c:dPt>
          <c:dPt>
            <c:idx val="34"/>
            <c:bubble3D val="0"/>
            <c:spPr>
              <a:solidFill>
                <a:srgbClr val="E12809"/>
              </a:solidFill>
              <a:ln w="19050">
                <a:solidFill>
                  <a:schemeClr val="lt1"/>
                </a:solidFill>
              </a:ln>
              <a:effectLst/>
            </c:spPr>
            <c:extLst>
              <c:ext xmlns:c16="http://schemas.microsoft.com/office/drawing/2014/chart" uri="{C3380CC4-5D6E-409C-BE32-E72D297353CC}">
                <c16:uniqueId val="{00000045-A872-49AC-8869-0BCB365DDF09}"/>
              </c:ext>
            </c:extLst>
          </c:dPt>
          <c:dPt>
            <c:idx val="3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47-A872-49AC-8869-0BCB365DDF09}"/>
              </c:ext>
            </c:extLst>
          </c:dPt>
          <c:dPt>
            <c:idx val="36"/>
            <c:bubble3D val="0"/>
            <c:spPr>
              <a:solidFill>
                <a:schemeClr val="accent6"/>
              </a:solidFill>
              <a:ln w="19050">
                <a:solidFill>
                  <a:schemeClr val="lt1"/>
                </a:solidFill>
              </a:ln>
              <a:effectLst/>
            </c:spPr>
            <c:extLst>
              <c:ext xmlns:c16="http://schemas.microsoft.com/office/drawing/2014/chart" uri="{C3380CC4-5D6E-409C-BE32-E72D297353CC}">
                <c16:uniqueId val="{00000049-A872-49AC-8869-0BCB365DDF09}"/>
              </c:ext>
            </c:extLst>
          </c:dPt>
          <c:dPt>
            <c:idx val="3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4B-A872-49AC-8869-0BCB365DDF09}"/>
              </c:ext>
            </c:extLst>
          </c:dPt>
          <c:dPt>
            <c:idx val="3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4D-A872-49AC-8869-0BCB365DDF09}"/>
              </c:ext>
            </c:extLst>
          </c:dPt>
          <c:dPt>
            <c:idx val="3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4F-A872-49AC-8869-0BCB365DDF09}"/>
              </c:ext>
            </c:extLst>
          </c:dPt>
          <c:dPt>
            <c:idx val="40"/>
            <c:bubble3D val="0"/>
            <c:spPr>
              <a:solidFill>
                <a:srgbClr val="E12809"/>
              </a:solidFill>
              <a:ln w="19050">
                <a:solidFill>
                  <a:schemeClr val="lt1"/>
                </a:solidFill>
              </a:ln>
              <a:effectLst/>
            </c:spPr>
            <c:extLst>
              <c:ext xmlns:c16="http://schemas.microsoft.com/office/drawing/2014/chart" uri="{C3380CC4-5D6E-409C-BE32-E72D297353CC}">
                <c16:uniqueId val="{00000051-A872-49AC-8869-0BCB365DDF09}"/>
              </c:ext>
            </c:extLst>
          </c:dPt>
          <c:dPt>
            <c:idx val="41"/>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53-A872-49AC-8869-0BCB365DDF09}"/>
              </c:ext>
            </c:extLst>
          </c:dPt>
          <c:dPt>
            <c:idx val="42"/>
            <c:bubble3D val="0"/>
            <c:spPr>
              <a:solidFill>
                <a:schemeClr val="accent6"/>
              </a:solidFill>
              <a:ln w="19050">
                <a:solidFill>
                  <a:schemeClr val="lt1"/>
                </a:solidFill>
              </a:ln>
              <a:effectLst/>
            </c:spPr>
            <c:extLst>
              <c:ext xmlns:c16="http://schemas.microsoft.com/office/drawing/2014/chart" uri="{C3380CC4-5D6E-409C-BE32-E72D297353CC}">
                <c16:uniqueId val="{00000055-A872-49AC-8869-0BCB365DDF09}"/>
              </c:ext>
            </c:extLst>
          </c:dPt>
          <c:dPt>
            <c:idx val="4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57-A872-49AC-8869-0BCB365DDF09}"/>
              </c:ext>
            </c:extLst>
          </c:dPt>
          <c:dPt>
            <c:idx val="44"/>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59-A872-49AC-8869-0BCB365DDF09}"/>
              </c:ext>
            </c:extLst>
          </c:dPt>
          <c:dPt>
            <c:idx val="4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5B-A872-49AC-8869-0BCB365DDF09}"/>
              </c:ext>
            </c:extLst>
          </c:dPt>
          <c:dPt>
            <c:idx val="46"/>
            <c:bubble3D val="0"/>
            <c:spPr>
              <a:solidFill>
                <a:srgbClr val="E12809"/>
              </a:solidFill>
              <a:ln w="19050">
                <a:solidFill>
                  <a:schemeClr val="lt1"/>
                </a:solidFill>
              </a:ln>
              <a:effectLst/>
            </c:spPr>
            <c:extLst>
              <c:ext xmlns:c16="http://schemas.microsoft.com/office/drawing/2014/chart" uri="{C3380CC4-5D6E-409C-BE32-E72D297353CC}">
                <c16:uniqueId val="{0000005D-A872-49AC-8869-0BCB365DDF09}"/>
              </c:ext>
            </c:extLst>
          </c:dPt>
          <c:dPt>
            <c:idx val="47"/>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5F-A872-49AC-8869-0BCB365DDF09}"/>
              </c:ext>
            </c:extLst>
          </c:dPt>
          <c:dPt>
            <c:idx val="48"/>
            <c:bubble3D val="0"/>
            <c:spPr>
              <a:solidFill>
                <a:schemeClr val="accent6"/>
              </a:solidFill>
              <a:ln w="19050">
                <a:solidFill>
                  <a:schemeClr val="lt1"/>
                </a:solidFill>
              </a:ln>
              <a:effectLst/>
            </c:spPr>
            <c:extLst>
              <c:ext xmlns:c16="http://schemas.microsoft.com/office/drawing/2014/chart" uri="{C3380CC4-5D6E-409C-BE32-E72D297353CC}">
                <c16:uniqueId val="{00000061-A872-49AC-8869-0BCB365DDF09}"/>
              </c:ext>
            </c:extLst>
          </c:dPt>
          <c:dPt>
            <c:idx val="4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63-A872-49AC-8869-0BCB365DDF09}"/>
              </c:ext>
            </c:extLst>
          </c:dPt>
          <c:dPt>
            <c:idx val="5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65-A872-49AC-8869-0BCB365DDF09}"/>
              </c:ext>
            </c:extLst>
          </c:dPt>
          <c:dPt>
            <c:idx val="5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67-A872-49AC-8869-0BCB365DDF09}"/>
              </c:ext>
            </c:extLst>
          </c:dPt>
          <c:dPt>
            <c:idx val="52"/>
            <c:bubble3D val="0"/>
            <c:spPr>
              <a:solidFill>
                <a:srgbClr val="E12809"/>
              </a:solidFill>
              <a:ln w="19050">
                <a:solidFill>
                  <a:schemeClr val="lt1"/>
                </a:solidFill>
              </a:ln>
              <a:effectLst/>
            </c:spPr>
            <c:extLst>
              <c:ext xmlns:c16="http://schemas.microsoft.com/office/drawing/2014/chart" uri="{C3380CC4-5D6E-409C-BE32-E72D297353CC}">
                <c16:uniqueId val="{00000069-A872-49AC-8869-0BCB365DDF09}"/>
              </c:ext>
            </c:extLst>
          </c:dPt>
          <c:dPt>
            <c:idx val="53"/>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6B-A872-49AC-8869-0BCB365DDF09}"/>
              </c:ext>
            </c:extLst>
          </c:dPt>
          <c:dPt>
            <c:idx val="54"/>
            <c:bubble3D val="0"/>
            <c:spPr>
              <a:solidFill>
                <a:schemeClr val="accent6"/>
              </a:solidFill>
              <a:ln w="19050">
                <a:solidFill>
                  <a:schemeClr val="lt1"/>
                </a:solidFill>
              </a:ln>
              <a:effectLst/>
            </c:spPr>
            <c:extLst>
              <c:ext xmlns:c16="http://schemas.microsoft.com/office/drawing/2014/chart" uri="{C3380CC4-5D6E-409C-BE32-E72D297353CC}">
                <c16:uniqueId val="{0000006D-A872-49AC-8869-0BCB365DDF09}"/>
              </c:ext>
            </c:extLst>
          </c:dPt>
          <c:dPt>
            <c:idx val="5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6F-A872-49AC-8869-0BCB365DDF09}"/>
              </c:ext>
            </c:extLst>
          </c:dPt>
          <c:dPt>
            <c:idx val="5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71-A872-49AC-8869-0BCB365DDF09}"/>
              </c:ext>
            </c:extLst>
          </c:dPt>
          <c:dPt>
            <c:idx val="5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73-A872-49AC-8869-0BCB365DDF09}"/>
              </c:ext>
            </c:extLst>
          </c:dPt>
          <c:dPt>
            <c:idx val="58"/>
            <c:bubble3D val="0"/>
            <c:spPr>
              <a:solidFill>
                <a:srgbClr val="E12809"/>
              </a:solidFill>
              <a:ln w="19050">
                <a:solidFill>
                  <a:schemeClr val="lt1"/>
                </a:solidFill>
              </a:ln>
              <a:effectLst/>
            </c:spPr>
            <c:extLst>
              <c:ext xmlns:c16="http://schemas.microsoft.com/office/drawing/2014/chart" uri="{C3380CC4-5D6E-409C-BE32-E72D297353CC}">
                <c16:uniqueId val="{00000075-A872-49AC-8869-0BCB365DDF09}"/>
              </c:ext>
            </c:extLst>
          </c:dPt>
          <c:dPt>
            <c:idx val="59"/>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77-A872-49AC-8869-0BCB365DDF09}"/>
              </c:ext>
            </c:extLst>
          </c:dPt>
          <c:dPt>
            <c:idx val="60"/>
            <c:bubble3D val="0"/>
            <c:spPr>
              <a:solidFill>
                <a:schemeClr val="accent6"/>
              </a:solidFill>
              <a:ln w="19050">
                <a:solidFill>
                  <a:schemeClr val="lt1"/>
                </a:solidFill>
              </a:ln>
              <a:effectLst/>
            </c:spPr>
            <c:extLst>
              <c:ext xmlns:c16="http://schemas.microsoft.com/office/drawing/2014/chart" uri="{C3380CC4-5D6E-409C-BE32-E72D297353CC}">
                <c16:uniqueId val="{00000079-A872-49AC-8869-0BCB365DDF09}"/>
              </c:ext>
            </c:extLst>
          </c:dPt>
          <c:dPt>
            <c:idx val="6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7B-A872-49AC-8869-0BCB365DDF09}"/>
              </c:ext>
            </c:extLst>
          </c:dPt>
          <c:dPt>
            <c:idx val="6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7D-A872-49AC-8869-0BCB365DDF09}"/>
              </c:ext>
            </c:extLst>
          </c:dPt>
          <c:dPt>
            <c:idx val="6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7F-A872-49AC-8869-0BCB365DDF09}"/>
              </c:ext>
            </c:extLst>
          </c:dPt>
          <c:dPt>
            <c:idx val="64"/>
            <c:bubble3D val="0"/>
            <c:spPr>
              <a:solidFill>
                <a:srgbClr val="E12809"/>
              </a:solidFill>
              <a:ln w="19050">
                <a:solidFill>
                  <a:schemeClr val="lt1"/>
                </a:solidFill>
              </a:ln>
              <a:effectLst/>
            </c:spPr>
            <c:extLst>
              <c:ext xmlns:c16="http://schemas.microsoft.com/office/drawing/2014/chart" uri="{C3380CC4-5D6E-409C-BE32-E72D297353CC}">
                <c16:uniqueId val="{00000081-A872-49AC-8869-0BCB365DDF09}"/>
              </c:ext>
            </c:extLst>
          </c:dPt>
          <c:dPt>
            <c:idx val="6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83-A872-49AC-8869-0BCB365DDF09}"/>
              </c:ext>
            </c:extLst>
          </c:dPt>
          <c:val>
            <c:numRef>
              <c:f>'Social Wheel'!$B$2:$B$67</c:f>
              <c:numCache>
                <c:formatCode>General</c:formatCode>
                <c:ptCount val="66"/>
                <c:pt idx="0">
                  <c:v>0</c:v>
                </c:pt>
                <c:pt idx="1">
                  <c:v>0</c:v>
                </c:pt>
                <c:pt idx="2">
                  <c:v>0</c:v>
                </c:pt>
                <c:pt idx="3">
                  <c:v>0</c:v>
                </c:pt>
                <c:pt idx="4">
                  <c:v>0</c:v>
                </c:pt>
                <c:pt idx="5">
                  <c:v>1</c:v>
                </c:pt>
                <c:pt idx="6">
                  <c:v>0</c:v>
                </c:pt>
                <c:pt idx="7">
                  <c:v>0</c:v>
                </c:pt>
                <c:pt idx="8">
                  <c:v>0</c:v>
                </c:pt>
                <c:pt idx="9">
                  <c:v>0</c:v>
                </c:pt>
                <c:pt idx="10">
                  <c:v>0</c:v>
                </c:pt>
                <c:pt idx="11">
                  <c:v>1</c:v>
                </c:pt>
                <c:pt idx="12">
                  <c:v>0</c:v>
                </c:pt>
                <c:pt idx="13">
                  <c:v>0</c:v>
                </c:pt>
                <c:pt idx="14">
                  <c:v>0</c:v>
                </c:pt>
                <c:pt idx="15">
                  <c:v>0</c:v>
                </c:pt>
                <c:pt idx="16">
                  <c:v>0</c:v>
                </c:pt>
                <c:pt idx="17">
                  <c:v>1</c:v>
                </c:pt>
                <c:pt idx="18">
                  <c:v>0</c:v>
                </c:pt>
                <c:pt idx="19">
                  <c:v>0</c:v>
                </c:pt>
                <c:pt idx="20">
                  <c:v>0</c:v>
                </c:pt>
                <c:pt idx="21">
                  <c:v>0</c:v>
                </c:pt>
                <c:pt idx="22">
                  <c:v>0</c:v>
                </c:pt>
                <c:pt idx="23">
                  <c:v>1</c:v>
                </c:pt>
                <c:pt idx="24">
                  <c:v>0</c:v>
                </c:pt>
                <c:pt idx="25">
                  <c:v>0</c:v>
                </c:pt>
                <c:pt idx="26">
                  <c:v>0</c:v>
                </c:pt>
                <c:pt idx="27">
                  <c:v>0</c:v>
                </c:pt>
                <c:pt idx="28">
                  <c:v>0</c:v>
                </c:pt>
                <c:pt idx="29">
                  <c:v>1</c:v>
                </c:pt>
                <c:pt idx="30">
                  <c:v>0</c:v>
                </c:pt>
                <c:pt idx="31">
                  <c:v>0</c:v>
                </c:pt>
                <c:pt idx="32">
                  <c:v>0</c:v>
                </c:pt>
                <c:pt idx="33">
                  <c:v>0</c:v>
                </c:pt>
                <c:pt idx="34">
                  <c:v>0</c:v>
                </c:pt>
                <c:pt idx="35">
                  <c:v>1</c:v>
                </c:pt>
                <c:pt idx="36">
                  <c:v>0</c:v>
                </c:pt>
                <c:pt idx="37">
                  <c:v>0</c:v>
                </c:pt>
                <c:pt idx="38">
                  <c:v>0</c:v>
                </c:pt>
                <c:pt idx="39">
                  <c:v>0</c:v>
                </c:pt>
                <c:pt idx="40">
                  <c:v>0</c:v>
                </c:pt>
                <c:pt idx="41">
                  <c:v>1</c:v>
                </c:pt>
                <c:pt idx="42">
                  <c:v>0</c:v>
                </c:pt>
                <c:pt idx="43">
                  <c:v>0</c:v>
                </c:pt>
                <c:pt idx="44">
                  <c:v>0</c:v>
                </c:pt>
                <c:pt idx="45">
                  <c:v>0</c:v>
                </c:pt>
                <c:pt idx="46">
                  <c:v>0</c:v>
                </c:pt>
                <c:pt idx="47">
                  <c:v>1</c:v>
                </c:pt>
                <c:pt idx="48">
                  <c:v>0</c:v>
                </c:pt>
                <c:pt idx="49">
                  <c:v>0</c:v>
                </c:pt>
                <c:pt idx="50">
                  <c:v>0</c:v>
                </c:pt>
                <c:pt idx="51">
                  <c:v>0</c:v>
                </c:pt>
                <c:pt idx="52">
                  <c:v>0</c:v>
                </c:pt>
                <c:pt idx="53">
                  <c:v>1</c:v>
                </c:pt>
                <c:pt idx="54">
                  <c:v>0</c:v>
                </c:pt>
                <c:pt idx="55">
                  <c:v>0</c:v>
                </c:pt>
                <c:pt idx="56">
                  <c:v>0</c:v>
                </c:pt>
                <c:pt idx="57">
                  <c:v>0</c:v>
                </c:pt>
                <c:pt idx="58">
                  <c:v>0</c:v>
                </c:pt>
                <c:pt idx="59">
                  <c:v>1</c:v>
                </c:pt>
                <c:pt idx="60">
                  <c:v>0</c:v>
                </c:pt>
                <c:pt idx="61">
                  <c:v>0</c:v>
                </c:pt>
                <c:pt idx="62">
                  <c:v>0</c:v>
                </c:pt>
                <c:pt idx="63">
                  <c:v>0</c:v>
                </c:pt>
                <c:pt idx="64">
                  <c:v>0</c:v>
                </c:pt>
                <c:pt idx="65">
                  <c:v>1</c:v>
                </c:pt>
              </c:numCache>
            </c:numRef>
          </c:val>
          <c:extLst>
            <c:ext xmlns:c16="http://schemas.microsoft.com/office/drawing/2014/chart" uri="{C3380CC4-5D6E-409C-BE32-E72D297353CC}">
              <c16:uniqueId val="{00000084-A872-49AC-8869-0BCB365DDF09}"/>
            </c:ext>
          </c:extLst>
        </c:ser>
        <c:dLbls>
          <c:showLegendKey val="0"/>
          <c:showVal val="0"/>
          <c:showCatName val="0"/>
          <c:showSerName val="0"/>
          <c:showPercent val="0"/>
          <c:showBubbleSize val="0"/>
          <c:showLeaderLines val="1"/>
        </c:dLbls>
        <c:firstSliceAng val="0"/>
        <c:holeSize val="48"/>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75445328426829E-2"/>
          <c:y val="3.6189054616788466E-2"/>
          <c:w val="0.66480147562233871"/>
          <c:h val="0.91200000000000003"/>
        </c:manualLayout>
      </c:layout>
      <c:doughnutChart>
        <c:varyColors val="1"/>
        <c:ser>
          <c:idx val="0"/>
          <c:order val="0"/>
          <c:explosion val="17"/>
          <c:dPt>
            <c:idx val="0"/>
            <c:bubble3D val="0"/>
            <c:spPr>
              <a:solidFill>
                <a:schemeClr val="accent6"/>
              </a:solidFill>
              <a:ln w="19050">
                <a:solidFill>
                  <a:schemeClr val="lt1"/>
                </a:solidFill>
              </a:ln>
              <a:effectLst/>
            </c:spPr>
            <c:extLst>
              <c:ext xmlns:c16="http://schemas.microsoft.com/office/drawing/2014/chart" uri="{C3380CC4-5D6E-409C-BE32-E72D297353CC}">
                <c16:uniqueId val="{00000001-287A-4C29-A5C9-FBA8A2E6C2A7}"/>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287A-4C29-A5C9-FBA8A2E6C2A7}"/>
              </c:ext>
            </c:extLst>
          </c:dPt>
          <c:dPt>
            <c:idx val="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5-287A-4C29-A5C9-FBA8A2E6C2A7}"/>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287A-4C29-A5C9-FBA8A2E6C2A7}"/>
              </c:ext>
            </c:extLst>
          </c:dPt>
          <c:dPt>
            <c:idx val="4"/>
            <c:bubble3D val="0"/>
            <c:spPr>
              <a:solidFill>
                <a:srgbClr val="E12809"/>
              </a:solidFill>
              <a:ln w="19050">
                <a:solidFill>
                  <a:schemeClr val="lt1"/>
                </a:solidFill>
              </a:ln>
              <a:effectLst/>
            </c:spPr>
            <c:extLst>
              <c:ext xmlns:c16="http://schemas.microsoft.com/office/drawing/2014/chart" uri="{C3380CC4-5D6E-409C-BE32-E72D297353CC}">
                <c16:uniqueId val="{00000009-287A-4C29-A5C9-FBA8A2E6C2A7}"/>
              </c:ext>
            </c:extLst>
          </c:dPt>
          <c:dPt>
            <c:idx val="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0B-287A-4C29-A5C9-FBA8A2E6C2A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287A-4C29-A5C9-FBA8A2E6C2A7}"/>
              </c:ext>
            </c:extLst>
          </c:dPt>
          <c:dPt>
            <c:idx val="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F-287A-4C29-A5C9-FBA8A2E6C2A7}"/>
              </c:ext>
            </c:extLst>
          </c:dPt>
          <c:dPt>
            <c:idx val="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11-287A-4C29-A5C9-FBA8A2E6C2A7}"/>
              </c:ext>
            </c:extLst>
          </c:dPt>
          <c:dPt>
            <c:idx val="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3-287A-4C29-A5C9-FBA8A2E6C2A7}"/>
              </c:ext>
            </c:extLst>
          </c:dPt>
          <c:dPt>
            <c:idx val="10"/>
            <c:bubble3D val="0"/>
            <c:spPr>
              <a:solidFill>
                <a:srgbClr val="E12809"/>
              </a:solidFill>
              <a:ln w="19050">
                <a:solidFill>
                  <a:schemeClr val="lt1"/>
                </a:solidFill>
              </a:ln>
              <a:effectLst/>
            </c:spPr>
            <c:extLst>
              <c:ext xmlns:c16="http://schemas.microsoft.com/office/drawing/2014/chart" uri="{C3380CC4-5D6E-409C-BE32-E72D297353CC}">
                <c16:uniqueId val="{00000015-287A-4C29-A5C9-FBA8A2E6C2A7}"/>
              </c:ext>
            </c:extLst>
          </c:dPt>
          <c:dPt>
            <c:idx val="11"/>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17-287A-4C29-A5C9-FBA8A2E6C2A7}"/>
              </c:ext>
            </c:extLst>
          </c:dPt>
          <c:dPt>
            <c:idx val="12"/>
            <c:bubble3D val="0"/>
            <c:spPr>
              <a:solidFill>
                <a:schemeClr val="accent6"/>
              </a:solidFill>
              <a:ln w="19050">
                <a:solidFill>
                  <a:schemeClr val="lt1"/>
                </a:solidFill>
              </a:ln>
              <a:effectLst/>
            </c:spPr>
            <c:extLst>
              <c:ext xmlns:c16="http://schemas.microsoft.com/office/drawing/2014/chart" uri="{C3380CC4-5D6E-409C-BE32-E72D297353CC}">
                <c16:uniqueId val="{00000019-287A-4C29-A5C9-FBA8A2E6C2A7}"/>
              </c:ext>
            </c:extLst>
          </c:dPt>
          <c:dPt>
            <c:idx val="1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B-287A-4C29-A5C9-FBA8A2E6C2A7}"/>
              </c:ext>
            </c:extLst>
          </c:dPt>
          <c:dPt>
            <c:idx val="14"/>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1D-287A-4C29-A5C9-FBA8A2E6C2A7}"/>
              </c:ext>
            </c:extLst>
          </c:dPt>
          <c:dPt>
            <c:idx val="1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F-287A-4C29-A5C9-FBA8A2E6C2A7}"/>
              </c:ext>
            </c:extLst>
          </c:dPt>
          <c:dPt>
            <c:idx val="16"/>
            <c:bubble3D val="0"/>
            <c:spPr>
              <a:solidFill>
                <a:srgbClr val="E12809"/>
              </a:solidFill>
              <a:ln w="19050">
                <a:solidFill>
                  <a:schemeClr val="lt1"/>
                </a:solidFill>
              </a:ln>
              <a:effectLst/>
            </c:spPr>
            <c:extLst>
              <c:ext xmlns:c16="http://schemas.microsoft.com/office/drawing/2014/chart" uri="{C3380CC4-5D6E-409C-BE32-E72D297353CC}">
                <c16:uniqueId val="{00000021-287A-4C29-A5C9-FBA8A2E6C2A7}"/>
              </c:ext>
            </c:extLst>
          </c:dPt>
          <c:dPt>
            <c:idx val="17"/>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23-287A-4C29-A5C9-FBA8A2E6C2A7}"/>
              </c:ext>
            </c:extLst>
          </c:dPt>
          <c:dPt>
            <c:idx val="18"/>
            <c:bubble3D val="0"/>
            <c:spPr>
              <a:solidFill>
                <a:schemeClr val="accent6"/>
              </a:solidFill>
              <a:ln w="19050">
                <a:solidFill>
                  <a:schemeClr val="lt1"/>
                </a:solidFill>
              </a:ln>
              <a:effectLst/>
            </c:spPr>
            <c:extLst>
              <c:ext xmlns:c16="http://schemas.microsoft.com/office/drawing/2014/chart" uri="{C3380CC4-5D6E-409C-BE32-E72D297353CC}">
                <c16:uniqueId val="{00000025-287A-4C29-A5C9-FBA8A2E6C2A7}"/>
              </c:ext>
            </c:extLst>
          </c:dPt>
          <c:dPt>
            <c:idx val="1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27-287A-4C29-A5C9-FBA8A2E6C2A7}"/>
              </c:ext>
            </c:extLst>
          </c:dPt>
          <c:dPt>
            <c:idx val="2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29-287A-4C29-A5C9-FBA8A2E6C2A7}"/>
              </c:ext>
            </c:extLst>
          </c:dPt>
          <c:dPt>
            <c:idx val="2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B-287A-4C29-A5C9-FBA8A2E6C2A7}"/>
              </c:ext>
            </c:extLst>
          </c:dPt>
          <c:dPt>
            <c:idx val="22"/>
            <c:bubble3D val="0"/>
            <c:spPr>
              <a:solidFill>
                <a:srgbClr val="E12809"/>
              </a:solidFill>
              <a:ln w="19050">
                <a:solidFill>
                  <a:schemeClr val="lt1"/>
                </a:solidFill>
              </a:ln>
              <a:effectLst/>
            </c:spPr>
            <c:extLst>
              <c:ext xmlns:c16="http://schemas.microsoft.com/office/drawing/2014/chart" uri="{C3380CC4-5D6E-409C-BE32-E72D297353CC}">
                <c16:uniqueId val="{0000002D-287A-4C29-A5C9-FBA8A2E6C2A7}"/>
              </c:ext>
            </c:extLst>
          </c:dPt>
          <c:dPt>
            <c:idx val="23"/>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2F-287A-4C29-A5C9-FBA8A2E6C2A7}"/>
              </c:ext>
            </c:extLst>
          </c:dPt>
          <c:dPt>
            <c:idx val="24"/>
            <c:bubble3D val="0"/>
            <c:spPr>
              <a:solidFill>
                <a:schemeClr val="accent6"/>
              </a:solidFill>
              <a:ln w="19050">
                <a:solidFill>
                  <a:schemeClr val="lt1"/>
                </a:solidFill>
              </a:ln>
              <a:effectLst/>
            </c:spPr>
            <c:extLst>
              <c:ext xmlns:c16="http://schemas.microsoft.com/office/drawing/2014/chart" uri="{C3380CC4-5D6E-409C-BE32-E72D297353CC}">
                <c16:uniqueId val="{00000031-287A-4C29-A5C9-FBA8A2E6C2A7}"/>
              </c:ext>
            </c:extLst>
          </c:dPt>
          <c:dPt>
            <c:idx val="2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3-287A-4C29-A5C9-FBA8A2E6C2A7}"/>
              </c:ext>
            </c:extLst>
          </c:dPt>
          <c:dPt>
            <c:idx val="2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35-287A-4C29-A5C9-FBA8A2E6C2A7}"/>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287A-4C29-A5C9-FBA8A2E6C2A7}"/>
              </c:ext>
            </c:extLst>
          </c:dPt>
          <c:dPt>
            <c:idx val="28"/>
            <c:bubble3D val="0"/>
            <c:spPr>
              <a:solidFill>
                <a:srgbClr val="E12809"/>
              </a:solidFill>
              <a:ln w="19050">
                <a:solidFill>
                  <a:schemeClr val="lt1"/>
                </a:solidFill>
              </a:ln>
              <a:effectLst/>
            </c:spPr>
            <c:extLst>
              <c:ext xmlns:c16="http://schemas.microsoft.com/office/drawing/2014/chart" uri="{C3380CC4-5D6E-409C-BE32-E72D297353CC}">
                <c16:uniqueId val="{00000039-287A-4C29-A5C9-FBA8A2E6C2A7}"/>
              </c:ext>
            </c:extLst>
          </c:dPt>
          <c:dPt>
            <c:idx val="29"/>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3B-287A-4C29-A5C9-FBA8A2E6C2A7}"/>
              </c:ext>
            </c:extLst>
          </c:dPt>
          <c:dPt>
            <c:idx val="30"/>
            <c:bubble3D val="0"/>
            <c:spPr>
              <a:solidFill>
                <a:schemeClr val="accent6"/>
              </a:solidFill>
              <a:ln w="19050">
                <a:solidFill>
                  <a:schemeClr val="lt1"/>
                </a:solidFill>
              </a:ln>
              <a:effectLst/>
            </c:spPr>
            <c:extLst>
              <c:ext xmlns:c16="http://schemas.microsoft.com/office/drawing/2014/chart" uri="{C3380CC4-5D6E-409C-BE32-E72D297353CC}">
                <c16:uniqueId val="{0000003D-287A-4C29-A5C9-FBA8A2E6C2A7}"/>
              </c:ext>
            </c:extLst>
          </c:dPt>
          <c:dPt>
            <c:idx val="3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F-287A-4C29-A5C9-FBA8A2E6C2A7}"/>
              </c:ext>
            </c:extLst>
          </c:dPt>
          <c:dPt>
            <c:idx val="3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41-287A-4C29-A5C9-FBA8A2E6C2A7}"/>
              </c:ext>
            </c:extLst>
          </c:dPt>
          <c:dPt>
            <c:idx val="3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43-287A-4C29-A5C9-FBA8A2E6C2A7}"/>
              </c:ext>
            </c:extLst>
          </c:dPt>
          <c:dPt>
            <c:idx val="34"/>
            <c:bubble3D val="0"/>
            <c:spPr>
              <a:solidFill>
                <a:srgbClr val="E12809"/>
              </a:solidFill>
              <a:ln w="19050">
                <a:solidFill>
                  <a:schemeClr val="lt1"/>
                </a:solidFill>
              </a:ln>
              <a:effectLst/>
            </c:spPr>
            <c:extLst>
              <c:ext xmlns:c16="http://schemas.microsoft.com/office/drawing/2014/chart" uri="{C3380CC4-5D6E-409C-BE32-E72D297353CC}">
                <c16:uniqueId val="{00000045-287A-4C29-A5C9-FBA8A2E6C2A7}"/>
              </c:ext>
            </c:extLst>
          </c:dPt>
          <c:dPt>
            <c:idx val="3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47-287A-4C29-A5C9-FBA8A2E6C2A7}"/>
              </c:ext>
            </c:extLst>
          </c:dPt>
          <c:dPt>
            <c:idx val="36"/>
            <c:bubble3D val="0"/>
            <c:spPr>
              <a:solidFill>
                <a:schemeClr val="accent6"/>
              </a:solidFill>
              <a:ln w="19050">
                <a:solidFill>
                  <a:schemeClr val="lt1"/>
                </a:solidFill>
              </a:ln>
              <a:effectLst/>
            </c:spPr>
            <c:extLst>
              <c:ext xmlns:c16="http://schemas.microsoft.com/office/drawing/2014/chart" uri="{C3380CC4-5D6E-409C-BE32-E72D297353CC}">
                <c16:uniqueId val="{00000049-287A-4C29-A5C9-FBA8A2E6C2A7}"/>
              </c:ext>
            </c:extLst>
          </c:dPt>
          <c:dPt>
            <c:idx val="3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4B-287A-4C29-A5C9-FBA8A2E6C2A7}"/>
              </c:ext>
            </c:extLst>
          </c:dPt>
          <c:dPt>
            <c:idx val="3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4D-287A-4C29-A5C9-FBA8A2E6C2A7}"/>
              </c:ext>
            </c:extLst>
          </c:dPt>
          <c:dPt>
            <c:idx val="3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4F-287A-4C29-A5C9-FBA8A2E6C2A7}"/>
              </c:ext>
            </c:extLst>
          </c:dPt>
          <c:dPt>
            <c:idx val="40"/>
            <c:bubble3D val="0"/>
            <c:spPr>
              <a:solidFill>
                <a:srgbClr val="E12809"/>
              </a:solidFill>
              <a:ln w="19050">
                <a:solidFill>
                  <a:schemeClr val="lt1"/>
                </a:solidFill>
              </a:ln>
              <a:effectLst/>
            </c:spPr>
            <c:extLst>
              <c:ext xmlns:c16="http://schemas.microsoft.com/office/drawing/2014/chart" uri="{C3380CC4-5D6E-409C-BE32-E72D297353CC}">
                <c16:uniqueId val="{00000051-287A-4C29-A5C9-FBA8A2E6C2A7}"/>
              </c:ext>
            </c:extLst>
          </c:dPt>
          <c:dPt>
            <c:idx val="41"/>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53-287A-4C29-A5C9-FBA8A2E6C2A7}"/>
              </c:ext>
            </c:extLst>
          </c:dPt>
          <c:dPt>
            <c:idx val="42"/>
            <c:bubble3D val="0"/>
            <c:spPr>
              <a:solidFill>
                <a:schemeClr val="accent6"/>
              </a:solidFill>
              <a:ln w="19050">
                <a:solidFill>
                  <a:schemeClr val="lt1"/>
                </a:solidFill>
              </a:ln>
              <a:effectLst/>
            </c:spPr>
            <c:extLst>
              <c:ext xmlns:c16="http://schemas.microsoft.com/office/drawing/2014/chart" uri="{C3380CC4-5D6E-409C-BE32-E72D297353CC}">
                <c16:uniqueId val="{00000055-287A-4C29-A5C9-FBA8A2E6C2A7}"/>
              </c:ext>
            </c:extLst>
          </c:dPt>
          <c:dPt>
            <c:idx val="4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57-287A-4C29-A5C9-FBA8A2E6C2A7}"/>
              </c:ext>
            </c:extLst>
          </c:dPt>
          <c:dPt>
            <c:idx val="44"/>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59-287A-4C29-A5C9-FBA8A2E6C2A7}"/>
              </c:ext>
            </c:extLst>
          </c:dPt>
          <c:dPt>
            <c:idx val="4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5B-287A-4C29-A5C9-FBA8A2E6C2A7}"/>
              </c:ext>
            </c:extLst>
          </c:dPt>
          <c:dPt>
            <c:idx val="46"/>
            <c:bubble3D val="0"/>
            <c:spPr>
              <a:solidFill>
                <a:srgbClr val="E12809"/>
              </a:solidFill>
              <a:ln w="19050">
                <a:solidFill>
                  <a:schemeClr val="lt1"/>
                </a:solidFill>
              </a:ln>
              <a:effectLst/>
            </c:spPr>
            <c:extLst>
              <c:ext xmlns:c16="http://schemas.microsoft.com/office/drawing/2014/chart" uri="{C3380CC4-5D6E-409C-BE32-E72D297353CC}">
                <c16:uniqueId val="{0000005D-287A-4C29-A5C9-FBA8A2E6C2A7}"/>
              </c:ext>
            </c:extLst>
          </c:dPt>
          <c:dPt>
            <c:idx val="47"/>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5F-287A-4C29-A5C9-FBA8A2E6C2A7}"/>
              </c:ext>
            </c:extLst>
          </c:dPt>
          <c:dPt>
            <c:idx val="48"/>
            <c:bubble3D val="0"/>
            <c:spPr>
              <a:solidFill>
                <a:schemeClr val="accent6"/>
              </a:solidFill>
              <a:ln w="19050">
                <a:solidFill>
                  <a:schemeClr val="lt1"/>
                </a:solidFill>
              </a:ln>
              <a:effectLst/>
            </c:spPr>
            <c:extLst>
              <c:ext xmlns:c16="http://schemas.microsoft.com/office/drawing/2014/chart" uri="{C3380CC4-5D6E-409C-BE32-E72D297353CC}">
                <c16:uniqueId val="{00000061-287A-4C29-A5C9-FBA8A2E6C2A7}"/>
              </c:ext>
            </c:extLst>
          </c:dPt>
          <c:dPt>
            <c:idx val="4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63-287A-4C29-A5C9-FBA8A2E6C2A7}"/>
              </c:ext>
            </c:extLst>
          </c:dPt>
          <c:dPt>
            <c:idx val="5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65-287A-4C29-A5C9-FBA8A2E6C2A7}"/>
              </c:ext>
            </c:extLst>
          </c:dPt>
          <c:dPt>
            <c:idx val="5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67-287A-4C29-A5C9-FBA8A2E6C2A7}"/>
              </c:ext>
            </c:extLst>
          </c:dPt>
          <c:dPt>
            <c:idx val="52"/>
            <c:bubble3D val="0"/>
            <c:spPr>
              <a:solidFill>
                <a:srgbClr val="E12809"/>
              </a:solidFill>
              <a:ln w="19050">
                <a:solidFill>
                  <a:schemeClr val="lt1"/>
                </a:solidFill>
              </a:ln>
              <a:effectLst/>
            </c:spPr>
            <c:extLst>
              <c:ext xmlns:c16="http://schemas.microsoft.com/office/drawing/2014/chart" uri="{C3380CC4-5D6E-409C-BE32-E72D297353CC}">
                <c16:uniqueId val="{00000069-287A-4C29-A5C9-FBA8A2E6C2A7}"/>
              </c:ext>
            </c:extLst>
          </c:dPt>
          <c:dPt>
            <c:idx val="53"/>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6B-287A-4C29-A5C9-FBA8A2E6C2A7}"/>
              </c:ext>
            </c:extLst>
          </c:dPt>
          <c:dPt>
            <c:idx val="54"/>
            <c:bubble3D val="0"/>
            <c:spPr>
              <a:solidFill>
                <a:schemeClr val="accent6"/>
              </a:solidFill>
              <a:ln w="19050">
                <a:solidFill>
                  <a:schemeClr val="lt1"/>
                </a:solidFill>
              </a:ln>
              <a:effectLst/>
            </c:spPr>
            <c:extLst>
              <c:ext xmlns:c16="http://schemas.microsoft.com/office/drawing/2014/chart" uri="{C3380CC4-5D6E-409C-BE32-E72D297353CC}">
                <c16:uniqueId val="{0000006D-287A-4C29-A5C9-FBA8A2E6C2A7}"/>
              </c:ext>
            </c:extLst>
          </c:dPt>
          <c:dPt>
            <c:idx val="5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6F-287A-4C29-A5C9-FBA8A2E6C2A7}"/>
              </c:ext>
            </c:extLst>
          </c:dPt>
          <c:dPt>
            <c:idx val="5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71-287A-4C29-A5C9-FBA8A2E6C2A7}"/>
              </c:ext>
            </c:extLst>
          </c:dPt>
          <c:dPt>
            <c:idx val="5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73-287A-4C29-A5C9-FBA8A2E6C2A7}"/>
              </c:ext>
            </c:extLst>
          </c:dPt>
          <c:dPt>
            <c:idx val="58"/>
            <c:bubble3D val="0"/>
            <c:spPr>
              <a:solidFill>
                <a:srgbClr val="E12809"/>
              </a:solidFill>
              <a:ln w="19050">
                <a:solidFill>
                  <a:schemeClr val="lt1"/>
                </a:solidFill>
              </a:ln>
              <a:effectLst/>
            </c:spPr>
            <c:extLst>
              <c:ext xmlns:c16="http://schemas.microsoft.com/office/drawing/2014/chart" uri="{C3380CC4-5D6E-409C-BE32-E72D297353CC}">
                <c16:uniqueId val="{00000075-287A-4C29-A5C9-FBA8A2E6C2A7}"/>
              </c:ext>
            </c:extLst>
          </c:dPt>
          <c:dPt>
            <c:idx val="59"/>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77-287A-4C29-A5C9-FBA8A2E6C2A7}"/>
              </c:ext>
            </c:extLst>
          </c:dPt>
          <c:val>
            <c:numRef>
              <c:f>'Env Wheel'!$B$2:$B$61</c:f>
              <c:numCache>
                <c:formatCode>General</c:formatCode>
                <c:ptCount val="60"/>
                <c:pt idx="0">
                  <c:v>0</c:v>
                </c:pt>
                <c:pt idx="1">
                  <c:v>0</c:v>
                </c:pt>
                <c:pt idx="2">
                  <c:v>0</c:v>
                </c:pt>
                <c:pt idx="3">
                  <c:v>0</c:v>
                </c:pt>
                <c:pt idx="4">
                  <c:v>0</c:v>
                </c:pt>
                <c:pt idx="5">
                  <c:v>1</c:v>
                </c:pt>
                <c:pt idx="6">
                  <c:v>0</c:v>
                </c:pt>
                <c:pt idx="7">
                  <c:v>0</c:v>
                </c:pt>
                <c:pt idx="8">
                  <c:v>0</c:v>
                </c:pt>
                <c:pt idx="9">
                  <c:v>0</c:v>
                </c:pt>
                <c:pt idx="10">
                  <c:v>0</c:v>
                </c:pt>
                <c:pt idx="11">
                  <c:v>1</c:v>
                </c:pt>
                <c:pt idx="12">
                  <c:v>0</c:v>
                </c:pt>
                <c:pt idx="13">
                  <c:v>0</c:v>
                </c:pt>
                <c:pt idx="14">
                  <c:v>0</c:v>
                </c:pt>
                <c:pt idx="15">
                  <c:v>0</c:v>
                </c:pt>
                <c:pt idx="16">
                  <c:v>0</c:v>
                </c:pt>
                <c:pt idx="17">
                  <c:v>1</c:v>
                </c:pt>
                <c:pt idx="18">
                  <c:v>0</c:v>
                </c:pt>
                <c:pt idx="19">
                  <c:v>0</c:v>
                </c:pt>
                <c:pt idx="20">
                  <c:v>0</c:v>
                </c:pt>
                <c:pt idx="21">
                  <c:v>0</c:v>
                </c:pt>
                <c:pt idx="22">
                  <c:v>0</c:v>
                </c:pt>
                <c:pt idx="23">
                  <c:v>1</c:v>
                </c:pt>
                <c:pt idx="24">
                  <c:v>0</c:v>
                </c:pt>
                <c:pt idx="25">
                  <c:v>0</c:v>
                </c:pt>
                <c:pt idx="26">
                  <c:v>0</c:v>
                </c:pt>
                <c:pt idx="27">
                  <c:v>0</c:v>
                </c:pt>
                <c:pt idx="28">
                  <c:v>0</c:v>
                </c:pt>
                <c:pt idx="29">
                  <c:v>1</c:v>
                </c:pt>
                <c:pt idx="30">
                  <c:v>0</c:v>
                </c:pt>
                <c:pt idx="31">
                  <c:v>0</c:v>
                </c:pt>
                <c:pt idx="32">
                  <c:v>0</c:v>
                </c:pt>
                <c:pt idx="33">
                  <c:v>0</c:v>
                </c:pt>
                <c:pt idx="34">
                  <c:v>0</c:v>
                </c:pt>
                <c:pt idx="35">
                  <c:v>1</c:v>
                </c:pt>
                <c:pt idx="36">
                  <c:v>0</c:v>
                </c:pt>
                <c:pt idx="37">
                  <c:v>0</c:v>
                </c:pt>
                <c:pt idx="38">
                  <c:v>0</c:v>
                </c:pt>
                <c:pt idx="39">
                  <c:v>0</c:v>
                </c:pt>
                <c:pt idx="40">
                  <c:v>0</c:v>
                </c:pt>
                <c:pt idx="41">
                  <c:v>1</c:v>
                </c:pt>
                <c:pt idx="42">
                  <c:v>0</c:v>
                </c:pt>
                <c:pt idx="43">
                  <c:v>0</c:v>
                </c:pt>
                <c:pt idx="44">
                  <c:v>0</c:v>
                </c:pt>
                <c:pt idx="45">
                  <c:v>0</c:v>
                </c:pt>
                <c:pt idx="46">
                  <c:v>0</c:v>
                </c:pt>
                <c:pt idx="47">
                  <c:v>1</c:v>
                </c:pt>
                <c:pt idx="48">
                  <c:v>0</c:v>
                </c:pt>
                <c:pt idx="49">
                  <c:v>0</c:v>
                </c:pt>
                <c:pt idx="50">
                  <c:v>0</c:v>
                </c:pt>
                <c:pt idx="51">
                  <c:v>0</c:v>
                </c:pt>
                <c:pt idx="52">
                  <c:v>0</c:v>
                </c:pt>
                <c:pt idx="53">
                  <c:v>1</c:v>
                </c:pt>
                <c:pt idx="54">
                  <c:v>0</c:v>
                </c:pt>
                <c:pt idx="55">
                  <c:v>0</c:v>
                </c:pt>
                <c:pt idx="56">
                  <c:v>0</c:v>
                </c:pt>
                <c:pt idx="57">
                  <c:v>0</c:v>
                </c:pt>
                <c:pt idx="58">
                  <c:v>0</c:v>
                </c:pt>
                <c:pt idx="59">
                  <c:v>1</c:v>
                </c:pt>
              </c:numCache>
            </c:numRef>
          </c:val>
          <c:extLst>
            <c:ext xmlns:c16="http://schemas.microsoft.com/office/drawing/2014/chart" uri="{C3380CC4-5D6E-409C-BE32-E72D297353CC}">
              <c16:uniqueId val="{00000078-287A-4C29-A5C9-FBA8A2E6C2A7}"/>
            </c:ext>
          </c:extLst>
        </c:ser>
        <c:dLbls>
          <c:showLegendKey val="0"/>
          <c:showVal val="0"/>
          <c:showCatName val="0"/>
          <c:showSerName val="0"/>
          <c:showPercent val="0"/>
          <c:showBubbleSize val="0"/>
          <c:showLeaderLines val="1"/>
        </c:dLbls>
        <c:firstSliceAng val="0"/>
        <c:holeSize val="67"/>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122519719538182E-2"/>
          <c:y val="5.0461955905902578E-2"/>
          <c:w val="0.69195580645780175"/>
          <c:h val="0.86103699032182823"/>
        </c:manualLayout>
      </c:layout>
      <c:doughnutChart>
        <c:varyColors val="1"/>
        <c:ser>
          <c:idx val="0"/>
          <c:order val="0"/>
          <c:explosion val="14"/>
          <c:dPt>
            <c:idx val="0"/>
            <c:bubble3D val="0"/>
            <c:spPr>
              <a:solidFill>
                <a:schemeClr val="accent6"/>
              </a:solidFill>
              <a:ln w="19050">
                <a:solidFill>
                  <a:schemeClr val="lt1"/>
                </a:solidFill>
              </a:ln>
              <a:effectLst/>
            </c:spPr>
            <c:extLst>
              <c:ext xmlns:c16="http://schemas.microsoft.com/office/drawing/2014/chart" uri="{C3380CC4-5D6E-409C-BE32-E72D297353CC}">
                <c16:uniqueId val="{00000001-2844-4460-B778-E5CFB38F1F44}"/>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2844-4460-B778-E5CFB38F1F44}"/>
              </c:ext>
            </c:extLst>
          </c:dPt>
          <c:dPt>
            <c:idx val="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5-2844-4460-B778-E5CFB38F1F44}"/>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2844-4460-B778-E5CFB38F1F44}"/>
              </c:ext>
            </c:extLst>
          </c:dPt>
          <c:dPt>
            <c:idx val="4"/>
            <c:bubble3D val="0"/>
            <c:spPr>
              <a:solidFill>
                <a:srgbClr val="E12809"/>
              </a:solidFill>
              <a:ln w="19050">
                <a:solidFill>
                  <a:schemeClr val="lt1"/>
                </a:solidFill>
              </a:ln>
              <a:effectLst/>
            </c:spPr>
            <c:extLst>
              <c:ext xmlns:c16="http://schemas.microsoft.com/office/drawing/2014/chart" uri="{C3380CC4-5D6E-409C-BE32-E72D297353CC}">
                <c16:uniqueId val="{00000009-2844-4460-B778-E5CFB38F1F44}"/>
              </c:ext>
            </c:extLst>
          </c:dPt>
          <c:dPt>
            <c:idx val="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0B-2844-4460-B778-E5CFB38F1F44}"/>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2844-4460-B778-E5CFB38F1F44}"/>
              </c:ext>
            </c:extLst>
          </c:dPt>
          <c:dPt>
            <c:idx val="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F-2844-4460-B778-E5CFB38F1F44}"/>
              </c:ext>
            </c:extLst>
          </c:dPt>
          <c:dPt>
            <c:idx val="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11-2844-4460-B778-E5CFB38F1F44}"/>
              </c:ext>
            </c:extLst>
          </c:dPt>
          <c:dPt>
            <c:idx val="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3-2844-4460-B778-E5CFB38F1F44}"/>
              </c:ext>
            </c:extLst>
          </c:dPt>
          <c:dPt>
            <c:idx val="10"/>
            <c:bubble3D val="0"/>
            <c:spPr>
              <a:solidFill>
                <a:srgbClr val="E12809"/>
              </a:solidFill>
              <a:ln w="19050">
                <a:solidFill>
                  <a:schemeClr val="lt1"/>
                </a:solidFill>
              </a:ln>
              <a:effectLst/>
            </c:spPr>
            <c:extLst>
              <c:ext xmlns:c16="http://schemas.microsoft.com/office/drawing/2014/chart" uri="{C3380CC4-5D6E-409C-BE32-E72D297353CC}">
                <c16:uniqueId val="{00000015-2844-4460-B778-E5CFB38F1F44}"/>
              </c:ext>
            </c:extLst>
          </c:dPt>
          <c:dPt>
            <c:idx val="11"/>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17-2844-4460-B778-E5CFB38F1F44}"/>
              </c:ext>
            </c:extLst>
          </c:dPt>
          <c:dPt>
            <c:idx val="12"/>
            <c:bubble3D val="0"/>
            <c:spPr>
              <a:solidFill>
                <a:schemeClr val="accent6"/>
              </a:solidFill>
              <a:ln w="19050">
                <a:solidFill>
                  <a:schemeClr val="lt1"/>
                </a:solidFill>
              </a:ln>
              <a:effectLst/>
            </c:spPr>
            <c:extLst>
              <c:ext xmlns:c16="http://schemas.microsoft.com/office/drawing/2014/chart" uri="{C3380CC4-5D6E-409C-BE32-E72D297353CC}">
                <c16:uniqueId val="{00000019-2844-4460-B778-E5CFB38F1F44}"/>
              </c:ext>
            </c:extLst>
          </c:dPt>
          <c:dPt>
            <c:idx val="1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B-2844-4460-B778-E5CFB38F1F44}"/>
              </c:ext>
            </c:extLst>
          </c:dPt>
          <c:dPt>
            <c:idx val="14"/>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1D-2844-4460-B778-E5CFB38F1F44}"/>
              </c:ext>
            </c:extLst>
          </c:dPt>
          <c:dPt>
            <c:idx val="1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F-2844-4460-B778-E5CFB38F1F44}"/>
              </c:ext>
            </c:extLst>
          </c:dPt>
          <c:dPt>
            <c:idx val="16"/>
            <c:bubble3D val="0"/>
            <c:spPr>
              <a:solidFill>
                <a:srgbClr val="E12809"/>
              </a:solidFill>
              <a:ln w="19050">
                <a:solidFill>
                  <a:schemeClr val="lt1"/>
                </a:solidFill>
              </a:ln>
              <a:effectLst/>
            </c:spPr>
            <c:extLst>
              <c:ext xmlns:c16="http://schemas.microsoft.com/office/drawing/2014/chart" uri="{C3380CC4-5D6E-409C-BE32-E72D297353CC}">
                <c16:uniqueId val="{00000021-2844-4460-B778-E5CFB38F1F44}"/>
              </c:ext>
            </c:extLst>
          </c:dPt>
          <c:dPt>
            <c:idx val="17"/>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23-2844-4460-B778-E5CFB38F1F44}"/>
              </c:ext>
            </c:extLst>
          </c:dPt>
          <c:dPt>
            <c:idx val="18"/>
            <c:bubble3D val="0"/>
            <c:spPr>
              <a:solidFill>
                <a:schemeClr val="accent6"/>
              </a:solidFill>
              <a:ln w="19050">
                <a:solidFill>
                  <a:schemeClr val="lt1"/>
                </a:solidFill>
              </a:ln>
              <a:effectLst/>
            </c:spPr>
            <c:extLst>
              <c:ext xmlns:c16="http://schemas.microsoft.com/office/drawing/2014/chart" uri="{C3380CC4-5D6E-409C-BE32-E72D297353CC}">
                <c16:uniqueId val="{00000025-2844-4460-B778-E5CFB38F1F44}"/>
              </c:ext>
            </c:extLst>
          </c:dPt>
          <c:dPt>
            <c:idx val="1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27-2844-4460-B778-E5CFB38F1F44}"/>
              </c:ext>
            </c:extLst>
          </c:dPt>
          <c:dPt>
            <c:idx val="2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29-2844-4460-B778-E5CFB38F1F44}"/>
              </c:ext>
            </c:extLst>
          </c:dPt>
          <c:dPt>
            <c:idx val="2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B-2844-4460-B778-E5CFB38F1F44}"/>
              </c:ext>
            </c:extLst>
          </c:dPt>
          <c:dPt>
            <c:idx val="22"/>
            <c:bubble3D val="0"/>
            <c:spPr>
              <a:solidFill>
                <a:srgbClr val="E12809"/>
              </a:solidFill>
              <a:ln w="19050">
                <a:solidFill>
                  <a:schemeClr val="lt1"/>
                </a:solidFill>
              </a:ln>
              <a:effectLst/>
            </c:spPr>
            <c:extLst>
              <c:ext xmlns:c16="http://schemas.microsoft.com/office/drawing/2014/chart" uri="{C3380CC4-5D6E-409C-BE32-E72D297353CC}">
                <c16:uniqueId val="{0000002D-2844-4460-B778-E5CFB38F1F44}"/>
              </c:ext>
            </c:extLst>
          </c:dPt>
          <c:dPt>
            <c:idx val="23"/>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2F-2844-4460-B778-E5CFB38F1F44}"/>
              </c:ext>
            </c:extLst>
          </c:dPt>
          <c:dPt>
            <c:idx val="24"/>
            <c:bubble3D val="0"/>
            <c:spPr>
              <a:solidFill>
                <a:schemeClr val="accent6"/>
              </a:solidFill>
              <a:ln w="19050">
                <a:solidFill>
                  <a:schemeClr val="lt1"/>
                </a:solidFill>
              </a:ln>
              <a:effectLst/>
            </c:spPr>
            <c:extLst>
              <c:ext xmlns:c16="http://schemas.microsoft.com/office/drawing/2014/chart" uri="{C3380CC4-5D6E-409C-BE32-E72D297353CC}">
                <c16:uniqueId val="{00000031-2844-4460-B778-E5CFB38F1F44}"/>
              </c:ext>
            </c:extLst>
          </c:dPt>
          <c:dPt>
            <c:idx val="2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3-2844-4460-B778-E5CFB38F1F44}"/>
              </c:ext>
            </c:extLst>
          </c:dPt>
          <c:dPt>
            <c:idx val="2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35-2844-4460-B778-E5CFB38F1F44}"/>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2844-4460-B778-E5CFB38F1F44}"/>
              </c:ext>
            </c:extLst>
          </c:dPt>
          <c:dPt>
            <c:idx val="28"/>
            <c:bubble3D val="0"/>
            <c:spPr>
              <a:solidFill>
                <a:srgbClr val="E12809"/>
              </a:solidFill>
              <a:ln w="19050">
                <a:solidFill>
                  <a:schemeClr val="lt1"/>
                </a:solidFill>
              </a:ln>
              <a:effectLst/>
            </c:spPr>
            <c:extLst>
              <c:ext xmlns:c16="http://schemas.microsoft.com/office/drawing/2014/chart" uri="{C3380CC4-5D6E-409C-BE32-E72D297353CC}">
                <c16:uniqueId val="{00000039-2844-4460-B778-E5CFB38F1F44}"/>
              </c:ext>
            </c:extLst>
          </c:dPt>
          <c:dPt>
            <c:idx val="29"/>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3B-2844-4460-B778-E5CFB38F1F44}"/>
              </c:ext>
            </c:extLst>
          </c:dPt>
          <c:dPt>
            <c:idx val="30"/>
            <c:bubble3D val="0"/>
            <c:spPr>
              <a:solidFill>
                <a:schemeClr val="accent6"/>
              </a:solidFill>
              <a:ln w="19050">
                <a:solidFill>
                  <a:schemeClr val="lt1"/>
                </a:solidFill>
              </a:ln>
              <a:effectLst/>
            </c:spPr>
            <c:extLst>
              <c:ext xmlns:c16="http://schemas.microsoft.com/office/drawing/2014/chart" uri="{C3380CC4-5D6E-409C-BE32-E72D297353CC}">
                <c16:uniqueId val="{0000003D-2844-4460-B778-E5CFB38F1F44}"/>
              </c:ext>
            </c:extLst>
          </c:dPt>
          <c:dPt>
            <c:idx val="3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F-2844-4460-B778-E5CFB38F1F44}"/>
              </c:ext>
            </c:extLst>
          </c:dPt>
          <c:dPt>
            <c:idx val="3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41-2844-4460-B778-E5CFB38F1F44}"/>
              </c:ext>
            </c:extLst>
          </c:dPt>
          <c:dPt>
            <c:idx val="3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43-2844-4460-B778-E5CFB38F1F44}"/>
              </c:ext>
            </c:extLst>
          </c:dPt>
          <c:dPt>
            <c:idx val="34"/>
            <c:bubble3D val="0"/>
            <c:spPr>
              <a:solidFill>
                <a:srgbClr val="E12809"/>
              </a:solidFill>
              <a:ln w="19050">
                <a:solidFill>
                  <a:schemeClr val="lt1"/>
                </a:solidFill>
              </a:ln>
              <a:effectLst/>
            </c:spPr>
            <c:extLst>
              <c:ext xmlns:c16="http://schemas.microsoft.com/office/drawing/2014/chart" uri="{C3380CC4-5D6E-409C-BE32-E72D297353CC}">
                <c16:uniqueId val="{00000045-2844-4460-B778-E5CFB38F1F44}"/>
              </c:ext>
            </c:extLst>
          </c:dPt>
          <c:dPt>
            <c:idx val="3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47-2844-4460-B778-E5CFB38F1F44}"/>
              </c:ext>
            </c:extLst>
          </c:dPt>
          <c:dPt>
            <c:idx val="36"/>
            <c:bubble3D val="0"/>
            <c:spPr>
              <a:solidFill>
                <a:schemeClr val="accent6"/>
              </a:solidFill>
              <a:ln w="19050">
                <a:solidFill>
                  <a:schemeClr val="lt1"/>
                </a:solidFill>
              </a:ln>
              <a:effectLst/>
            </c:spPr>
            <c:extLst>
              <c:ext xmlns:c16="http://schemas.microsoft.com/office/drawing/2014/chart" uri="{C3380CC4-5D6E-409C-BE32-E72D297353CC}">
                <c16:uniqueId val="{00000049-2844-4460-B778-E5CFB38F1F44}"/>
              </c:ext>
            </c:extLst>
          </c:dPt>
          <c:dPt>
            <c:idx val="3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4B-2844-4460-B778-E5CFB38F1F44}"/>
              </c:ext>
            </c:extLst>
          </c:dPt>
          <c:dPt>
            <c:idx val="3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4D-2844-4460-B778-E5CFB38F1F44}"/>
              </c:ext>
            </c:extLst>
          </c:dPt>
          <c:dPt>
            <c:idx val="3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4F-2844-4460-B778-E5CFB38F1F44}"/>
              </c:ext>
            </c:extLst>
          </c:dPt>
          <c:dPt>
            <c:idx val="40"/>
            <c:bubble3D val="0"/>
            <c:spPr>
              <a:solidFill>
                <a:srgbClr val="E12809"/>
              </a:solidFill>
              <a:ln w="19050">
                <a:solidFill>
                  <a:schemeClr val="lt1"/>
                </a:solidFill>
              </a:ln>
              <a:effectLst/>
            </c:spPr>
            <c:extLst>
              <c:ext xmlns:c16="http://schemas.microsoft.com/office/drawing/2014/chart" uri="{C3380CC4-5D6E-409C-BE32-E72D297353CC}">
                <c16:uniqueId val="{00000051-2844-4460-B778-E5CFB38F1F44}"/>
              </c:ext>
            </c:extLst>
          </c:dPt>
          <c:dPt>
            <c:idx val="41"/>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53-2844-4460-B778-E5CFB38F1F44}"/>
              </c:ext>
            </c:extLst>
          </c:dPt>
          <c:dPt>
            <c:idx val="42"/>
            <c:bubble3D val="0"/>
            <c:spPr>
              <a:solidFill>
                <a:schemeClr val="accent6"/>
              </a:solidFill>
              <a:ln w="19050">
                <a:solidFill>
                  <a:schemeClr val="lt1"/>
                </a:solidFill>
              </a:ln>
              <a:effectLst/>
            </c:spPr>
            <c:extLst>
              <c:ext xmlns:c16="http://schemas.microsoft.com/office/drawing/2014/chart" uri="{C3380CC4-5D6E-409C-BE32-E72D297353CC}">
                <c16:uniqueId val="{00000055-2844-4460-B778-E5CFB38F1F44}"/>
              </c:ext>
            </c:extLst>
          </c:dPt>
          <c:dPt>
            <c:idx val="4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57-2844-4460-B778-E5CFB38F1F44}"/>
              </c:ext>
            </c:extLst>
          </c:dPt>
          <c:dPt>
            <c:idx val="44"/>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59-2844-4460-B778-E5CFB38F1F44}"/>
              </c:ext>
            </c:extLst>
          </c:dPt>
          <c:dPt>
            <c:idx val="4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5B-2844-4460-B778-E5CFB38F1F44}"/>
              </c:ext>
            </c:extLst>
          </c:dPt>
          <c:dPt>
            <c:idx val="46"/>
            <c:bubble3D val="0"/>
            <c:spPr>
              <a:solidFill>
                <a:srgbClr val="E12809"/>
              </a:solidFill>
              <a:ln w="19050">
                <a:solidFill>
                  <a:schemeClr val="lt1"/>
                </a:solidFill>
              </a:ln>
              <a:effectLst/>
            </c:spPr>
            <c:extLst>
              <c:ext xmlns:c16="http://schemas.microsoft.com/office/drawing/2014/chart" uri="{C3380CC4-5D6E-409C-BE32-E72D297353CC}">
                <c16:uniqueId val="{0000005D-2844-4460-B778-E5CFB38F1F44}"/>
              </c:ext>
            </c:extLst>
          </c:dPt>
          <c:dPt>
            <c:idx val="47"/>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5F-2844-4460-B778-E5CFB38F1F44}"/>
              </c:ext>
            </c:extLst>
          </c:dPt>
          <c:dPt>
            <c:idx val="48"/>
            <c:bubble3D val="0"/>
            <c:spPr>
              <a:solidFill>
                <a:schemeClr val="accent6"/>
              </a:solidFill>
              <a:ln w="19050">
                <a:solidFill>
                  <a:schemeClr val="lt1"/>
                </a:solidFill>
              </a:ln>
              <a:effectLst/>
            </c:spPr>
            <c:extLst>
              <c:ext xmlns:c16="http://schemas.microsoft.com/office/drawing/2014/chart" uri="{C3380CC4-5D6E-409C-BE32-E72D297353CC}">
                <c16:uniqueId val="{00000061-2844-4460-B778-E5CFB38F1F44}"/>
              </c:ext>
            </c:extLst>
          </c:dPt>
          <c:dPt>
            <c:idx val="4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63-2844-4460-B778-E5CFB38F1F44}"/>
              </c:ext>
            </c:extLst>
          </c:dPt>
          <c:dPt>
            <c:idx val="5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65-2844-4460-B778-E5CFB38F1F44}"/>
              </c:ext>
            </c:extLst>
          </c:dPt>
          <c:dPt>
            <c:idx val="5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67-2844-4460-B778-E5CFB38F1F44}"/>
              </c:ext>
            </c:extLst>
          </c:dPt>
          <c:dPt>
            <c:idx val="52"/>
            <c:bubble3D val="0"/>
            <c:spPr>
              <a:solidFill>
                <a:srgbClr val="E12809"/>
              </a:solidFill>
              <a:ln w="19050">
                <a:solidFill>
                  <a:schemeClr val="lt1"/>
                </a:solidFill>
              </a:ln>
              <a:effectLst/>
            </c:spPr>
            <c:extLst>
              <c:ext xmlns:c16="http://schemas.microsoft.com/office/drawing/2014/chart" uri="{C3380CC4-5D6E-409C-BE32-E72D297353CC}">
                <c16:uniqueId val="{00000069-2844-4460-B778-E5CFB38F1F44}"/>
              </c:ext>
            </c:extLst>
          </c:dPt>
          <c:dPt>
            <c:idx val="53"/>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6B-2844-4460-B778-E5CFB38F1F44}"/>
              </c:ext>
            </c:extLst>
          </c:dPt>
          <c:dPt>
            <c:idx val="54"/>
            <c:bubble3D val="0"/>
            <c:spPr>
              <a:solidFill>
                <a:schemeClr val="accent6"/>
              </a:solidFill>
              <a:ln w="19050">
                <a:solidFill>
                  <a:schemeClr val="lt1"/>
                </a:solidFill>
              </a:ln>
              <a:effectLst/>
            </c:spPr>
            <c:extLst>
              <c:ext xmlns:c16="http://schemas.microsoft.com/office/drawing/2014/chart" uri="{C3380CC4-5D6E-409C-BE32-E72D297353CC}">
                <c16:uniqueId val="{0000006D-2844-4460-B778-E5CFB38F1F44}"/>
              </c:ext>
            </c:extLst>
          </c:dPt>
          <c:dPt>
            <c:idx val="5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6F-2844-4460-B778-E5CFB38F1F44}"/>
              </c:ext>
            </c:extLst>
          </c:dPt>
          <c:dPt>
            <c:idx val="5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71-2844-4460-B778-E5CFB38F1F44}"/>
              </c:ext>
            </c:extLst>
          </c:dPt>
          <c:dPt>
            <c:idx val="5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73-2844-4460-B778-E5CFB38F1F44}"/>
              </c:ext>
            </c:extLst>
          </c:dPt>
          <c:dPt>
            <c:idx val="58"/>
            <c:bubble3D val="0"/>
            <c:spPr>
              <a:solidFill>
                <a:srgbClr val="E12809"/>
              </a:solidFill>
              <a:ln w="19050">
                <a:solidFill>
                  <a:schemeClr val="lt1"/>
                </a:solidFill>
              </a:ln>
              <a:effectLst/>
            </c:spPr>
            <c:extLst>
              <c:ext xmlns:c16="http://schemas.microsoft.com/office/drawing/2014/chart" uri="{C3380CC4-5D6E-409C-BE32-E72D297353CC}">
                <c16:uniqueId val="{00000075-2844-4460-B778-E5CFB38F1F44}"/>
              </c:ext>
            </c:extLst>
          </c:dPt>
          <c:dPt>
            <c:idx val="59"/>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77-2844-4460-B778-E5CFB38F1F44}"/>
              </c:ext>
            </c:extLst>
          </c:dPt>
          <c:dPt>
            <c:idx val="60"/>
            <c:bubble3D val="0"/>
            <c:spPr>
              <a:solidFill>
                <a:schemeClr val="accent6"/>
              </a:solidFill>
              <a:ln w="19050">
                <a:solidFill>
                  <a:schemeClr val="lt1"/>
                </a:solidFill>
              </a:ln>
              <a:effectLst/>
            </c:spPr>
            <c:extLst>
              <c:ext xmlns:c16="http://schemas.microsoft.com/office/drawing/2014/chart" uri="{C3380CC4-5D6E-409C-BE32-E72D297353CC}">
                <c16:uniqueId val="{00000079-2844-4460-B778-E5CFB38F1F44}"/>
              </c:ext>
            </c:extLst>
          </c:dPt>
          <c:dPt>
            <c:idx val="6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7B-2844-4460-B778-E5CFB38F1F44}"/>
              </c:ext>
            </c:extLst>
          </c:dPt>
          <c:dPt>
            <c:idx val="6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7D-2844-4460-B778-E5CFB38F1F44}"/>
              </c:ext>
            </c:extLst>
          </c:dPt>
          <c:dPt>
            <c:idx val="6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7F-2844-4460-B778-E5CFB38F1F44}"/>
              </c:ext>
            </c:extLst>
          </c:dPt>
          <c:dPt>
            <c:idx val="64"/>
            <c:bubble3D val="0"/>
            <c:spPr>
              <a:solidFill>
                <a:srgbClr val="E12809"/>
              </a:solidFill>
              <a:ln w="19050">
                <a:solidFill>
                  <a:schemeClr val="lt1"/>
                </a:solidFill>
              </a:ln>
              <a:effectLst/>
            </c:spPr>
            <c:extLst>
              <c:ext xmlns:c16="http://schemas.microsoft.com/office/drawing/2014/chart" uri="{C3380CC4-5D6E-409C-BE32-E72D297353CC}">
                <c16:uniqueId val="{00000081-2844-4460-B778-E5CFB38F1F44}"/>
              </c:ext>
            </c:extLst>
          </c:dPt>
          <c:dPt>
            <c:idx val="6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83-2844-4460-B778-E5CFB38F1F44}"/>
              </c:ext>
            </c:extLst>
          </c:dPt>
          <c:val>
            <c:numRef>
              <c:f>'Social Wheel'!$B$2:$B$67</c:f>
              <c:numCache>
                <c:formatCode>General</c:formatCode>
                <c:ptCount val="66"/>
                <c:pt idx="0">
                  <c:v>0</c:v>
                </c:pt>
                <c:pt idx="1">
                  <c:v>0</c:v>
                </c:pt>
                <c:pt idx="2">
                  <c:v>0</c:v>
                </c:pt>
                <c:pt idx="3">
                  <c:v>0</c:v>
                </c:pt>
                <c:pt idx="4">
                  <c:v>0</c:v>
                </c:pt>
                <c:pt idx="5">
                  <c:v>1</c:v>
                </c:pt>
                <c:pt idx="6">
                  <c:v>0</c:v>
                </c:pt>
                <c:pt idx="7">
                  <c:v>0</c:v>
                </c:pt>
                <c:pt idx="8">
                  <c:v>0</c:v>
                </c:pt>
                <c:pt idx="9">
                  <c:v>0</c:v>
                </c:pt>
                <c:pt idx="10">
                  <c:v>0</c:v>
                </c:pt>
                <c:pt idx="11">
                  <c:v>1</c:v>
                </c:pt>
                <c:pt idx="12">
                  <c:v>0</c:v>
                </c:pt>
                <c:pt idx="13">
                  <c:v>0</c:v>
                </c:pt>
                <c:pt idx="14">
                  <c:v>0</c:v>
                </c:pt>
                <c:pt idx="15">
                  <c:v>0</c:v>
                </c:pt>
                <c:pt idx="16">
                  <c:v>0</c:v>
                </c:pt>
                <c:pt idx="17">
                  <c:v>1</c:v>
                </c:pt>
                <c:pt idx="18">
                  <c:v>0</c:v>
                </c:pt>
                <c:pt idx="19">
                  <c:v>0</c:v>
                </c:pt>
                <c:pt idx="20">
                  <c:v>0</c:v>
                </c:pt>
                <c:pt idx="21">
                  <c:v>0</c:v>
                </c:pt>
                <c:pt idx="22">
                  <c:v>0</c:v>
                </c:pt>
                <c:pt idx="23">
                  <c:v>1</c:v>
                </c:pt>
                <c:pt idx="24">
                  <c:v>0</c:v>
                </c:pt>
                <c:pt idx="25">
                  <c:v>0</c:v>
                </c:pt>
                <c:pt idx="26">
                  <c:v>0</c:v>
                </c:pt>
                <c:pt idx="27">
                  <c:v>0</c:v>
                </c:pt>
                <c:pt idx="28">
                  <c:v>0</c:v>
                </c:pt>
                <c:pt idx="29">
                  <c:v>1</c:v>
                </c:pt>
                <c:pt idx="30">
                  <c:v>0</c:v>
                </c:pt>
                <c:pt idx="31">
                  <c:v>0</c:v>
                </c:pt>
                <c:pt idx="32">
                  <c:v>0</c:v>
                </c:pt>
                <c:pt idx="33">
                  <c:v>0</c:v>
                </c:pt>
                <c:pt idx="34">
                  <c:v>0</c:v>
                </c:pt>
                <c:pt idx="35">
                  <c:v>1</c:v>
                </c:pt>
                <c:pt idx="36">
                  <c:v>0</c:v>
                </c:pt>
                <c:pt idx="37">
                  <c:v>0</c:v>
                </c:pt>
                <c:pt idx="38">
                  <c:v>0</c:v>
                </c:pt>
                <c:pt idx="39">
                  <c:v>0</c:v>
                </c:pt>
                <c:pt idx="40">
                  <c:v>0</c:v>
                </c:pt>
                <c:pt idx="41">
                  <c:v>1</c:v>
                </c:pt>
                <c:pt idx="42">
                  <c:v>0</c:v>
                </c:pt>
                <c:pt idx="43">
                  <c:v>0</c:v>
                </c:pt>
                <c:pt idx="44">
                  <c:v>0</c:v>
                </c:pt>
                <c:pt idx="45">
                  <c:v>0</c:v>
                </c:pt>
                <c:pt idx="46">
                  <c:v>0</c:v>
                </c:pt>
                <c:pt idx="47">
                  <c:v>1</c:v>
                </c:pt>
                <c:pt idx="48">
                  <c:v>0</c:v>
                </c:pt>
                <c:pt idx="49">
                  <c:v>0</c:v>
                </c:pt>
                <c:pt idx="50">
                  <c:v>0</c:v>
                </c:pt>
                <c:pt idx="51">
                  <c:v>0</c:v>
                </c:pt>
                <c:pt idx="52">
                  <c:v>0</c:v>
                </c:pt>
                <c:pt idx="53">
                  <c:v>1</c:v>
                </c:pt>
                <c:pt idx="54">
                  <c:v>0</c:v>
                </c:pt>
                <c:pt idx="55">
                  <c:v>0</c:v>
                </c:pt>
                <c:pt idx="56">
                  <c:v>0</c:v>
                </c:pt>
                <c:pt idx="57">
                  <c:v>0</c:v>
                </c:pt>
                <c:pt idx="58">
                  <c:v>0</c:v>
                </c:pt>
                <c:pt idx="59">
                  <c:v>1</c:v>
                </c:pt>
                <c:pt idx="60">
                  <c:v>0</c:v>
                </c:pt>
                <c:pt idx="61">
                  <c:v>0</c:v>
                </c:pt>
                <c:pt idx="62">
                  <c:v>0</c:v>
                </c:pt>
                <c:pt idx="63">
                  <c:v>0</c:v>
                </c:pt>
                <c:pt idx="64">
                  <c:v>0</c:v>
                </c:pt>
                <c:pt idx="65">
                  <c:v>1</c:v>
                </c:pt>
              </c:numCache>
            </c:numRef>
          </c:val>
          <c:extLst>
            <c:ext xmlns:c16="http://schemas.microsoft.com/office/drawing/2014/chart" uri="{C3380CC4-5D6E-409C-BE32-E72D297353CC}">
              <c16:uniqueId val="{00000084-2844-4460-B778-E5CFB38F1F44}"/>
            </c:ext>
          </c:extLst>
        </c:ser>
        <c:dLbls>
          <c:showLegendKey val="0"/>
          <c:showVal val="0"/>
          <c:showCatName val="0"/>
          <c:showSerName val="0"/>
          <c:showPercent val="0"/>
          <c:showBubbleSize val="0"/>
          <c:showLeaderLines val="1"/>
        </c:dLbls>
        <c:firstSliceAng val="0"/>
        <c:holeSize val="48"/>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1625466596068"/>
          <c:y val="2.8429275796657702E-2"/>
          <c:w val="0.68949299414400533"/>
          <c:h val="0.93745559324735306"/>
        </c:manualLayout>
      </c:layout>
      <c:doughnutChart>
        <c:varyColors val="1"/>
        <c:ser>
          <c:idx val="0"/>
          <c:order val="0"/>
          <c:explosion val="16"/>
          <c:dPt>
            <c:idx val="0"/>
            <c:bubble3D val="0"/>
            <c:spPr>
              <a:solidFill>
                <a:schemeClr val="accent6"/>
              </a:solidFill>
              <a:ln w="19050">
                <a:solidFill>
                  <a:schemeClr val="lt1"/>
                </a:solidFill>
              </a:ln>
              <a:effectLst/>
            </c:spPr>
            <c:extLst>
              <c:ext xmlns:c16="http://schemas.microsoft.com/office/drawing/2014/chart" uri="{C3380CC4-5D6E-409C-BE32-E72D297353CC}">
                <c16:uniqueId val="{00000001-D7BA-4694-975B-B65F66EE9689}"/>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D7BA-4694-975B-B65F66EE9689}"/>
              </c:ext>
            </c:extLst>
          </c:dPt>
          <c:dPt>
            <c:idx val="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5-D7BA-4694-975B-B65F66EE9689}"/>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D7BA-4694-975B-B65F66EE9689}"/>
              </c:ext>
            </c:extLst>
          </c:dPt>
          <c:dPt>
            <c:idx val="4"/>
            <c:bubble3D val="0"/>
            <c:spPr>
              <a:solidFill>
                <a:srgbClr val="E12809"/>
              </a:solidFill>
              <a:ln w="19050">
                <a:solidFill>
                  <a:schemeClr val="lt1"/>
                </a:solidFill>
              </a:ln>
              <a:effectLst/>
            </c:spPr>
            <c:extLst>
              <c:ext xmlns:c16="http://schemas.microsoft.com/office/drawing/2014/chart" uri="{C3380CC4-5D6E-409C-BE32-E72D297353CC}">
                <c16:uniqueId val="{00000009-D7BA-4694-975B-B65F66EE9689}"/>
              </c:ext>
            </c:extLst>
          </c:dPt>
          <c:dPt>
            <c:idx val="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0B-D7BA-4694-975B-B65F66EE968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D7BA-4694-975B-B65F66EE9689}"/>
              </c:ext>
            </c:extLst>
          </c:dPt>
          <c:dPt>
            <c:idx val="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F-D7BA-4694-975B-B65F66EE9689}"/>
              </c:ext>
            </c:extLst>
          </c:dPt>
          <c:dPt>
            <c:idx val="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11-D7BA-4694-975B-B65F66EE9689}"/>
              </c:ext>
            </c:extLst>
          </c:dPt>
          <c:dPt>
            <c:idx val="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3-D7BA-4694-975B-B65F66EE9689}"/>
              </c:ext>
            </c:extLst>
          </c:dPt>
          <c:dPt>
            <c:idx val="10"/>
            <c:bubble3D val="0"/>
            <c:spPr>
              <a:solidFill>
                <a:srgbClr val="E12809"/>
              </a:solidFill>
              <a:ln w="19050">
                <a:solidFill>
                  <a:schemeClr val="lt1"/>
                </a:solidFill>
              </a:ln>
              <a:effectLst/>
            </c:spPr>
            <c:extLst>
              <c:ext xmlns:c16="http://schemas.microsoft.com/office/drawing/2014/chart" uri="{C3380CC4-5D6E-409C-BE32-E72D297353CC}">
                <c16:uniqueId val="{00000015-D7BA-4694-975B-B65F66EE9689}"/>
              </c:ext>
            </c:extLst>
          </c:dPt>
          <c:dPt>
            <c:idx val="11"/>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17-D7BA-4694-975B-B65F66EE9689}"/>
              </c:ext>
            </c:extLst>
          </c:dPt>
          <c:dPt>
            <c:idx val="12"/>
            <c:bubble3D val="0"/>
            <c:spPr>
              <a:solidFill>
                <a:schemeClr val="accent6"/>
              </a:solidFill>
              <a:ln w="19050">
                <a:solidFill>
                  <a:schemeClr val="lt1"/>
                </a:solidFill>
              </a:ln>
              <a:effectLst/>
            </c:spPr>
            <c:extLst>
              <c:ext xmlns:c16="http://schemas.microsoft.com/office/drawing/2014/chart" uri="{C3380CC4-5D6E-409C-BE32-E72D297353CC}">
                <c16:uniqueId val="{00000019-D7BA-4694-975B-B65F66EE9689}"/>
              </c:ext>
            </c:extLst>
          </c:dPt>
          <c:dPt>
            <c:idx val="1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B-D7BA-4694-975B-B65F66EE9689}"/>
              </c:ext>
            </c:extLst>
          </c:dPt>
          <c:dPt>
            <c:idx val="14"/>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1D-D7BA-4694-975B-B65F66EE9689}"/>
              </c:ext>
            </c:extLst>
          </c:dPt>
          <c:dPt>
            <c:idx val="1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F-D7BA-4694-975B-B65F66EE9689}"/>
              </c:ext>
            </c:extLst>
          </c:dPt>
          <c:dPt>
            <c:idx val="16"/>
            <c:bubble3D val="0"/>
            <c:spPr>
              <a:solidFill>
                <a:srgbClr val="E12809"/>
              </a:solidFill>
              <a:ln w="19050">
                <a:solidFill>
                  <a:schemeClr val="lt1"/>
                </a:solidFill>
              </a:ln>
              <a:effectLst/>
            </c:spPr>
            <c:extLst>
              <c:ext xmlns:c16="http://schemas.microsoft.com/office/drawing/2014/chart" uri="{C3380CC4-5D6E-409C-BE32-E72D297353CC}">
                <c16:uniqueId val="{00000021-D7BA-4694-975B-B65F66EE9689}"/>
              </c:ext>
            </c:extLst>
          </c:dPt>
          <c:dPt>
            <c:idx val="17"/>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23-D7BA-4694-975B-B65F66EE9689}"/>
              </c:ext>
            </c:extLst>
          </c:dPt>
          <c:dPt>
            <c:idx val="18"/>
            <c:bubble3D val="0"/>
            <c:spPr>
              <a:solidFill>
                <a:schemeClr val="accent6"/>
              </a:solidFill>
              <a:ln w="19050">
                <a:solidFill>
                  <a:schemeClr val="lt1"/>
                </a:solidFill>
              </a:ln>
              <a:effectLst/>
            </c:spPr>
            <c:extLst>
              <c:ext xmlns:c16="http://schemas.microsoft.com/office/drawing/2014/chart" uri="{C3380CC4-5D6E-409C-BE32-E72D297353CC}">
                <c16:uniqueId val="{00000025-D7BA-4694-975B-B65F66EE9689}"/>
              </c:ext>
            </c:extLst>
          </c:dPt>
          <c:dPt>
            <c:idx val="1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27-D7BA-4694-975B-B65F66EE9689}"/>
              </c:ext>
            </c:extLst>
          </c:dPt>
          <c:dPt>
            <c:idx val="2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29-D7BA-4694-975B-B65F66EE9689}"/>
              </c:ext>
            </c:extLst>
          </c:dPt>
          <c:dPt>
            <c:idx val="2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B-D7BA-4694-975B-B65F66EE9689}"/>
              </c:ext>
            </c:extLst>
          </c:dPt>
          <c:dPt>
            <c:idx val="22"/>
            <c:bubble3D val="0"/>
            <c:spPr>
              <a:solidFill>
                <a:srgbClr val="E12809"/>
              </a:solidFill>
              <a:ln w="19050">
                <a:solidFill>
                  <a:schemeClr val="lt1"/>
                </a:solidFill>
              </a:ln>
              <a:effectLst/>
            </c:spPr>
            <c:extLst>
              <c:ext xmlns:c16="http://schemas.microsoft.com/office/drawing/2014/chart" uri="{C3380CC4-5D6E-409C-BE32-E72D297353CC}">
                <c16:uniqueId val="{0000002D-D7BA-4694-975B-B65F66EE9689}"/>
              </c:ext>
            </c:extLst>
          </c:dPt>
          <c:dPt>
            <c:idx val="23"/>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2F-D7BA-4694-975B-B65F66EE9689}"/>
              </c:ext>
            </c:extLst>
          </c:dPt>
          <c:dPt>
            <c:idx val="24"/>
            <c:bubble3D val="0"/>
            <c:spPr>
              <a:solidFill>
                <a:schemeClr val="accent6"/>
              </a:solidFill>
              <a:ln w="19050">
                <a:solidFill>
                  <a:schemeClr val="lt1"/>
                </a:solidFill>
              </a:ln>
              <a:effectLst/>
            </c:spPr>
            <c:extLst>
              <c:ext xmlns:c16="http://schemas.microsoft.com/office/drawing/2014/chart" uri="{C3380CC4-5D6E-409C-BE32-E72D297353CC}">
                <c16:uniqueId val="{00000031-D7BA-4694-975B-B65F66EE9689}"/>
              </c:ext>
            </c:extLst>
          </c:dPt>
          <c:dPt>
            <c:idx val="2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3-D7BA-4694-975B-B65F66EE9689}"/>
              </c:ext>
            </c:extLst>
          </c:dPt>
          <c:dPt>
            <c:idx val="2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35-D7BA-4694-975B-B65F66EE9689}"/>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D7BA-4694-975B-B65F66EE9689}"/>
              </c:ext>
            </c:extLst>
          </c:dPt>
          <c:dPt>
            <c:idx val="28"/>
            <c:bubble3D val="0"/>
            <c:spPr>
              <a:solidFill>
                <a:srgbClr val="E12809"/>
              </a:solidFill>
              <a:ln w="19050">
                <a:solidFill>
                  <a:schemeClr val="lt1"/>
                </a:solidFill>
              </a:ln>
              <a:effectLst/>
            </c:spPr>
            <c:extLst>
              <c:ext xmlns:c16="http://schemas.microsoft.com/office/drawing/2014/chart" uri="{C3380CC4-5D6E-409C-BE32-E72D297353CC}">
                <c16:uniqueId val="{00000039-D7BA-4694-975B-B65F66EE9689}"/>
              </c:ext>
            </c:extLst>
          </c:dPt>
          <c:dPt>
            <c:idx val="29"/>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3B-D7BA-4694-975B-B65F66EE9689}"/>
              </c:ext>
            </c:extLst>
          </c:dPt>
          <c:dPt>
            <c:idx val="30"/>
            <c:bubble3D val="0"/>
            <c:spPr>
              <a:solidFill>
                <a:schemeClr val="accent6"/>
              </a:solidFill>
              <a:ln w="19050">
                <a:solidFill>
                  <a:schemeClr val="lt1"/>
                </a:solidFill>
              </a:ln>
              <a:effectLst/>
            </c:spPr>
            <c:extLst>
              <c:ext xmlns:c16="http://schemas.microsoft.com/office/drawing/2014/chart" uri="{C3380CC4-5D6E-409C-BE32-E72D297353CC}">
                <c16:uniqueId val="{0000003D-D7BA-4694-975B-B65F66EE9689}"/>
              </c:ext>
            </c:extLst>
          </c:dPt>
          <c:dPt>
            <c:idx val="3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F-D7BA-4694-975B-B65F66EE9689}"/>
              </c:ext>
            </c:extLst>
          </c:dPt>
          <c:dPt>
            <c:idx val="3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41-D7BA-4694-975B-B65F66EE9689}"/>
              </c:ext>
            </c:extLst>
          </c:dPt>
          <c:dPt>
            <c:idx val="3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43-D7BA-4694-975B-B65F66EE9689}"/>
              </c:ext>
            </c:extLst>
          </c:dPt>
          <c:dPt>
            <c:idx val="34"/>
            <c:bubble3D val="0"/>
            <c:spPr>
              <a:solidFill>
                <a:srgbClr val="E12809"/>
              </a:solidFill>
              <a:ln w="19050">
                <a:solidFill>
                  <a:schemeClr val="lt1"/>
                </a:solidFill>
              </a:ln>
              <a:effectLst/>
            </c:spPr>
            <c:extLst>
              <c:ext xmlns:c16="http://schemas.microsoft.com/office/drawing/2014/chart" uri="{C3380CC4-5D6E-409C-BE32-E72D297353CC}">
                <c16:uniqueId val="{00000045-D7BA-4694-975B-B65F66EE9689}"/>
              </c:ext>
            </c:extLst>
          </c:dPt>
          <c:dPt>
            <c:idx val="3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47-D7BA-4694-975B-B65F66EE9689}"/>
              </c:ext>
            </c:extLst>
          </c:dPt>
          <c:dPt>
            <c:idx val="36"/>
            <c:bubble3D val="0"/>
            <c:spPr>
              <a:solidFill>
                <a:schemeClr val="accent6"/>
              </a:solidFill>
              <a:ln w="19050">
                <a:solidFill>
                  <a:schemeClr val="lt1"/>
                </a:solidFill>
              </a:ln>
              <a:effectLst/>
            </c:spPr>
            <c:extLst>
              <c:ext xmlns:c16="http://schemas.microsoft.com/office/drawing/2014/chart" uri="{C3380CC4-5D6E-409C-BE32-E72D297353CC}">
                <c16:uniqueId val="{00000049-D7BA-4694-975B-B65F66EE9689}"/>
              </c:ext>
            </c:extLst>
          </c:dPt>
          <c:dPt>
            <c:idx val="3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4B-D7BA-4694-975B-B65F66EE9689}"/>
              </c:ext>
            </c:extLst>
          </c:dPt>
          <c:dPt>
            <c:idx val="3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4D-D7BA-4694-975B-B65F66EE9689}"/>
              </c:ext>
            </c:extLst>
          </c:dPt>
          <c:dPt>
            <c:idx val="3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4F-D7BA-4694-975B-B65F66EE9689}"/>
              </c:ext>
            </c:extLst>
          </c:dPt>
          <c:dPt>
            <c:idx val="40"/>
            <c:bubble3D val="0"/>
            <c:spPr>
              <a:solidFill>
                <a:srgbClr val="E12809"/>
              </a:solidFill>
              <a:ln w="19050">
                <a:solidFill>
                  <a:schemeClr val="lt1"/>
                </a:solidFill>
              </a:ln>
              <a:effectLst/>
            </c:spPr>
            <c:extLst>
              <c:ext xmlns:c16="http://schemas.microsoft.com/office/drawing/2014/chart" uri="{C3380CC4-5D6E-409C-BE32-E72D297353CC}">
                <c16:uniqueId val="{00000051-D7BA-4694-975B-B65F66EE9689}"/>
              </c:ext>
            </c:extLst>
          </c:dPt>
          <c:dPt>
            <c:idx val="41"/>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53-D7BA-4694-975B-B65F66EE9689}"/>
              </c:ext>
            </c:extLst>
          </c:dPt>
          <c:dPt>
            <c:idx val="42"/>
            <c:bubble3D val="0"/>
            <c:spPr>
              <a:solidFill>
                <a:schemeClr val="accent6"/>
              </a:solidFill>
              <a:ln w="19050">
                <a:solidFill>
                  <a:schemeClr val="lt1"/>
                </a:solidFill>
              </a:ln>
              <a:effectLst/>
            </c:spPr>
            <c:extLst>
              <c:ext xmlns:c16="http://schemas.microsoft.com/office/drawing/2014/chart" uri="{C3380CC4-5D6E-409C-BE32-E72D297353CC}">
                <c16:uniqueId val="{00000055-D7BA-4694-975B-B65F66EE9689}"/>
              </c:ext>
            </c:extLst>
          </c:dPt>
          <c:dPt>
            <c:idx val="4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57-D7BA-4694-975B-B65F66EE9689}"/>
              </c:ext>
            </c:extLst>
          </c:dPt>
          <c:dPt>
            <c:idx val="44"/>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59-D7BA-4694-975B-B65F66EE9689}"/>
              </c:ext>
            </c:extLst>
          </c:dPt>
          <c:dPt>
            <c:idx val="4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5B-D7BA-4694-975B-B65F66EE9689}"/>
              </c:ext>
            </c:extLst>
          </c:dPt>
          <c:dPt>
            <c:idx val="46"/>
            <c:bubble3D val="0"/>
            <c:spPr>
              <a:solidFill>
                <a:srgbClr val="E12809"/>
              </a:solidFill>
              <a:ln w="19050">
                <a:solidFill>
                  <a:schemeClr val="lt1"/>
                </a:solidFill>
              </a:ln>
              <a:effectLst/>
            </c:spPr>
            <c:extLst>
              <c:ext xmlns:c16="http://schemas.microsoft.com/office/drawing/2014/chart" uri="{C3380CC4-5D6E-409C-BE32-E72D297353CC}">
                <c16:uniqueId val="{0000005D-D7BA-4694-975B-B65F66EE9689}"/>
              </c:ext>
            </c:extLst>
          </c:dPt>
          <c:dPt>
            <c:idx val="47"/>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5F-D7BA-4694-975B-B65F66EE9689}"/>
              </c:ext>
            </c:extLst>
          </c:dPt>
          <c:dPt>
            <c:idx val="48"/>
            <c:bubble3D val="0"/>
            <c:spPr>
              <a:solidFill>
                <a:schemeClr val="accent6"/>
              </a:solidFill>
              <a:ln w="19050">
                <a:solidFill>
                  <a:schemeClr val="lt1"/>
                </a:solidFill>
              </a:ln>
              <a:effectLst/>
            </c:spPr>
            <c:extLst>
              <c:ext xmlns:c16="http://schemas.microsoft.com/office/drawing/2014/chart" uri="{C3380CC4-5D6E-409C-BE32-E72D297353CC}">
                <c16:uniqueId val="{00000061-D7BA-4694-975B-B65F66EE9689}"/>
              </c:ext>
            </c:extLst>
          </c:dPt>
          <c:dPt>
            <c:idx val="4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63-D7BA-4694-975B-B65F66EE9689}"/>
              </c:ext>
            </c:extLst>
          </c:dPt>
          <c:dPt>
            <c:idx val="5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65-D7BA-4694-975B-B65F66EE9689}"/>
              </c:ext>
            </c:extLst>
          </c:dPt>
          <c:dPt>
            <c:idx val="5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66-D7BA-4694-975B-B65F66EE9689}"/>
              </c:ext>
            </c:extLst>
          </c:dPt>
          <c:dPt>
            <c:idx val="52"/>
            <c:bubble3D val="0"/>
            <c:spPr>
              <a:solidFill>
                <a:srgbClr val="E12809"/>
              </a:solidFill>
              <a:ln w="19050">
                <a:solidFill>
                  <a:schemeClr val="lt1"/>
                </a:solidFill>
              </a:ln>
              <a:effectLst/>
            </c:spPr>
            <c:extLst>
              <c:ext xmlns:c16="http://schemas.microsoft.com/office/drawing/2014/chart" uri="{C3380CC4-5D6E-409C-BE32-E72D297353CC}">
                <c16:uniqueId val="{00000067-D7BA-4694-975B-B65F66EE9689}"/>
              </c:ext>
            </c:extLst>
          </c:dPt>
          <c:dPt>
            <c:idx val="53"/>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68-D7BA-4694-975B-B65F66EE9689}"/>
              </c:ext>
            </c:extLst>
          </c:dPt>
          <c:dPt>
            <c:idx val="54"/>
            <c:bubble3D val="0"/>
            <c:spPr>
              <a:solidFill>
                <a:schemeClr val="accent6"/>
              </a:solidFill>
              <a:ln w="19050">
                <a:solidFill>
                  <a:schemeClr val="lt1"/>
                </a:solidFill>
              </a:ln>
              <a:effectLst/>
            </c:spPr>
            <c:extLst>
              <c:ext xmlns:c16="http://schemas.microsoft.com/office/drawing/2014/chart" uri="{C3380CC4-5D6E-409C-BE32-E72D297353CC}">
                <c16:uniqueId val="{00000069-D7BA-4694-975B-B65F66EE9689}"/>
              </c:ext>
            </c:extLst>
          </c:dPt>
          <c:dPt>
            <c:idx val="5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6E-502D-43D7-8B85-6020506DE9B0}"/>
              </c:ext>
            </c:extLst>
          </c:dPt>
          <c:dPt>
            <c:idx val="5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6F-502D-43D7-8B85-6020506DE9B0}"/>
              </c:ext>
            </c:extLst>
          </c:dPt>
          <c:dPt>
            <c:idx val="5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70-502D-43D7-8B85-6020506DE9B0}"/>
              </c:ext>
            </c:extLst>
          </c:dPt>
          <c:dPt>
            <c:idx val="58"/>
            <c:bubble3D val="0"/>
            <c:spPr>
              <a:solidFill>
                <a:srgbClr val="E12809"/>
              </a:solidFill>
              <a:ln w="19050">
                <a:solidFill>
                  <a:schemeClr val="lt1"/>
                </a:solidFill>
              </a:ln>
              <a:effectLst/>
            </c:spPr>
            <c:extLst>
              <c:ext xmlns:c16="http://schemas.microsoft.com/office/drawing/2014/chart" uri="{C3380CC4-5D6E-409C-BE32-E72D297353CC}">
                <c16:uniqueId val="{00000071-502D-43D7-8B85-6020506DE9B0}"/>
              </c:ext>
            </c:extLst>
          </c:dPt>
          <c:dPt>
            <c:idx val="59"/>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72-502D-43D7-8B85-6020506DE9B0}"/>
              </c:ext>
            </c:extLst>
          </c:dPt>
          <c:dPt>
            <c:idx val="60"/>
            <c:bubble3D val="0"/>
            <c:spPr>
              <a:solidFill>
                <a:schemeClr val="accent6"/>
              </a:solidFill>
              <a:ln w="19050">
                <a:solidFill>
                  <a:schemeClr val="lt1"/>
                </a:solidFill>
              </a:ln>
              <a:effectLst/>
            </c:spPr>
            <c:extLst>
              <c:ext xmlns:c16="http://schemas.microsoft.com/office/drawing/2014/chart" uri="{C3380CC4-5D6E-409C-BE32-E72D297353CC}">
                <c16:uniqueId val="{00000073-502D-43D7-8B85-6020506DE9B0}"/>
              </c:ext>
            </c:extLst>
          </c:dPt>
          <c:dPt>
            <c:idx val="6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74-502D-43D7-8B85-6020506DE9B0}"/>
              </c:ext>
            </c:extLst>
          </c:dPt>
          <c:dPt>
            <c:idx val="6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75-502D-43D7-8B85-6020506DE9B0}"/>
              </c:ext>
            </c:extLst>
          </c:dPt>
          <c:dPt>
            <c:idx val="6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76-502D-43D7-8B85-6020506DE9B0}"/>
              </c:ext>
            </c:extLst>
          </c:dPt>
          <c:dPt>
            <c:idx val="64"/>
            <c:bubble3D val="0"/>
            <c:spPr>
              <a:solidFill>
                <a:srgbClr val="E12809"/>
              </a:solidFill>
              <a:ln w="19050">
                <a:solidFill>
                  <a:schemeClr val="lt1"/>
                </a:solidFill>
              </a:ln>
              <a:effectLst/>
            </c:spPr>
            <c:extLst>
              <c:ext xmlns:c16="http://schemas.microsoft.com/office/drawing/2014/chart" uri="{C3380CC4-5D6E-409C-BE32-E72D297353CC}">
                <c16:uniqueId val="{00000077-502D-43D7-8B85-6020506DE9B0}"/>
              </c:ext>
            </c:extLst>
          </c:dPt>
          <c:dPt>
            <c:idx val="6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78-502D-43D7-8B85-6020506DE9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'Social Wheel'!$B$2:$B$67</c:f>
              <c:numCache>
                <c:formatCode>General</c:formatCode>
                <c:ptCount val="66"/>
                <c:pt idx="0">
                  <c:v>0</c:v>
                </c:pt>
                <c:pt idx="1">
                  <c:v>0</c:v>
                </c:pt>
                <c:pt idx="2">
                  <c:v>0</c:v>
                </c:pt>
                <c:pt idx="3">
                  <c:v>0</c:v>
                </c:pt>
                <c:pt idx="4">
                  <c:v>0</c:v>
                </c:pt>
                <c:pt idx="5">
                  <c:v>1</c:v>
                </c:pt>
                <c:pt idx="6">
                  <c:v>0</c:v>
                </c:pt>
                <c:pt idx="7">
                  <c:v>0</c:v>
                </c:pt>
                <c:pt idx="8">
                  <c:v>0</c:v>
                </c:pt>
                <c:pt idx="9">
                  <c:v>0</c:v>
                </c:pt>
                <c:pt idx="10">
                  <c:v>0</c:v>
                </c:pt>
                <c:pt idx="11">
                  <c:v>1</c:v>
                </c:pt>
                <c:pt idx="12">
                  <c:v>0</c:v>
                </c:pt>
                <c:pt idx="13">
                  <c:v>0</c:v>
                </c:pt>
                <c:pt idx="14">
                  <c:v>0</c:v>
                </c:pt>
                <c:pt idx="15">
                  <c:v>0</c:v>
                </c:pt>
                <c:pt idx="16">
                  <c:v>0</c:v>
                </c:pt>
                <c:pt idx="17">
                  <c:v>1</c:v>
                </c:pt>
                <c:pt idx="18">
                  <c:v>0</c:v>
                </c:pt>
                <c:pt idx="19">
                  <c:v>0</c:v>
                </c:pt>
                <c:pt idx="20">
                  <c:v>0</c:v>
                </c:pt>
                <c:pt idx="21">
                  <c:v>0</c:v>
                </c:pt>
                <c:pt idx="22">
                  <c:v>0</c:v>
                </c:pt>
                <c:pt idx="23">
                  <c:v>1</c:v>
                </c:pt>
                <c:pt idx="24">
                  <c:v>0</c:v>
                </c:pt>
                <c:pt idx="25">
                  <c:v>0</c:v>
                </c:pt>
                <c:pt idx="26">
                  <c:v>0</c:v>
                </c:pt>
                <c:pt idx="27">
                  <c:v>0</c:v>
                </c:pt>
                <c:pt idx="28">
                  <c:v>0</c:v>
                </c:pt>
                <c:pt idx="29">
                  <c:v>1</c:v>
                </c:pt>
                <c:pt idx="30">
                  <c:v>0</c:v>
                </c:pt>
                <c:pt idx="31">
                  <c:v>0</c:v>
                </c:pt>
                <c:pt idx="32">
                  <c:v>0</c:v>
                </c:pt>
                <c:pt idx="33">
                  <c:v>0</c:v>
                </c:pt>
                <c:pt idx="34">
                  <c:v>0</c:v>
                </c:pt>
                <c:pt idx="35">
                  <c:v>1</c:v>
                </c:pt>
                <c:pt idx="36">
                  <c:v>0</c:v>
                </c:pt>
                <c:pt idx="37">
                  <c:v>0</c:v>
                </c:pt>
                <c:pt idx="38">
                  <c:v>0</c:v>
                </c:pt>
                <c:pt idx="39">
                  <c:v>0</c:v>
                </c:pt>
                <c:pt idx="40">
                  <c:v>0</c:v>
                </c:pt>
                <c:pt idx="41">
                  <c:v>1</c:v>
                </c:pt>
                <c:pt idx="42">
                  <c:v>0</c:v>
                </c:pt>
                <c:pt idx="43">
                  <c:v>0</c:v>
                </c:pt>
                <c:pt idx="44">
                  <c:v>0</c:v>
                </c:pt>
                <c:pt idx="45">
                  <c:v>0</c:v>
                </c:pt>
                <c:pt idx="46">
                  <c:v>0</c:v>
                </c:pt>
                <c:pt idx="47">
                  <c:v>1</c:v>
                </c:pt>
                <c:pt idx="48">
                  <c:v>0</c:v>
                </c:pt>
                <c:pt idx="49">
                  <c:v>0</c:v>
                </c:pt>
                <c:pt idx="50">
                  <c:v>0</c:v>
                </c:pt>
                <c:pt idx="51">
                  <c:v>0</c:v>
                </c:pt>
                <c:pt idx="52">
                  <c:v>0</c:v>
                </c:pt>
                <c:pt idx="53">
                  <c:v>1</c:v>
                </c:pt>
                <c:pt idx="54">
                  <c:v>0</c:v>
                </c:pt>
                <c:pt idx="55">
                  <c:v>0</c:v>
                </c:pt>
                <c:pt idx="56">
                  <c:v>0</c:v>
                </c:pt>
                <c:pt idx="57">
                  <c:v>0</c:v>
                </c:pt>
                <c:pt idx="58">
                  <c:v>0</c:v>
                </c:pt>
                <c:pt idx="59">
                  <c:v>1</c:v>
                </c:pt>
                <c:pt idx="60">
                  <c:v>0</c:v>
                </c:pt>
                <c:pt idx="61">
                  <c:v>0</c:v>
                </c:pt>
                <c:pt idx="62">
                  <c:v>0</c:v>
                </c:pt>
                <c:pt idx="63">
                  <c:v>0</c:v>
                </c:pt>
                <c:pt idx="64">
                  <c:v>0</c:v>
                </c:pt>
                <c:pt idx="65">
                  <c:v>1</c:v>
                </c:pt>
              </c:numCache>
            </c:numRef>
          </c:val>
          <c:extLst>
            <c:ext xmlns:c16="http://schemas.microsoft.com/office/drawing/2014/chart" uri="{C3380CC4-5D6E-409C-BE32-E72D297353CC}">
              <c16:uniqueId val="{00000064-D7BA-4694-975B-B65F66EE9689}"/>
            </c:ext>
          </c:extLst>
        </c:ser>
        <c:dLbls>
          <c:showLegendKey val="0"/>
          <c:showVal val="1"/>
          <c:showCatName val="0"/>
          <c:showSerName val="0"/>
          <c:showPercent val="0"/>
          <c:showBubbleSize val="0"/>
          <c:showLeaderLines val="1"/>
        </c:dLbls>
        <c:firstSliceAng val="0"/>
        <c:holeSize val="61"/>
      </c:doughnut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801763127958683"/>
          <c:y val="9.6237513556520313E-2"/>
          <c:w val="0.49716114027145503"/>
          <c:h val="0.78222168206448284"/>
        </c:manualLayout>
      </c:layout>
      <c:doughnutChart>
        <c:varyColors val="1"/>
        <c:ser>
          <c:idx val="0"/>
          <c:order val="0"/>
          <c:spPr>
            <a:solidFill>
              <a:schemeClr val="bg2">
                <a:lumMod val="90000"/>
              </a:schemeClr>
            </a:solidFill>
            <a:ln w="6350">
              <a:solidFill>
                <a:sysClr val="windowText" lastClr="000000"/>
              </a:solidFill>
            </a:ln>
          </c:spPr>
          <c:explosion val="12"/>
          <c:dPt>
            <c:idx val="0"/>
            <c:bubble3D val="0"/>
            <c:spPr>
              <a:solidFill>
                <a:schemeClr val="bg2">
                  <a:lumMod val="90000"/>
                </a:schemeClr>
              </a:solidFill>
              <a:ln w="6350">
                <a:solidFill>
                  <a:sysClr val="windowText" lastClr="000000"/>
                </a:solidFill>
              </a:ln>
              <a:effectLst/>
            </c:spPr>
            <c:extLst>
              <c:ext xmlns:c16="http://schemas.microsoft.com/office/drawing/2014/chart" uri="{C3380CC4-5D6E-409C-BE32-E72D297353CC}">
                <c16:uniqueId val="{00000001-D0E3-42CE-9E9F-06D31149668C}"/>
              </c:ext>
            </c:extLst>
          </c:dPt>
          <c:dPt>
            <c:idx val="1"/>
            <c:bubble3D val="0"/>
            <c:spPr>
              <a:solidFill>
                <a:schemeClr val="accent6">
                  <a:lumMod val="60000"/>
                  <a:lumOff val="40000"/>
                </a:schemeClr>
              </a:solidFill>
              <a:ln w="6350">
                <a:solidFill>
                  <a:sysClr val="windowText" lastClr="000000"/>
                </a:solidFill>
              </a:ln>
              <a:effectLst/>
            </c:spPr>
            <c:extLst>
              <c:ext xmlns:c16="http://schemas.microsoft.com/office/drawing/2014/chart" uri="{C3380CC4-5D6E-409C-BE32-E72D297353CC}">
                <c16:uniqueId val="{00000003-D0E3-42CE-9E9F-06D31149668C}"/>
              </c:ext>
            </c:extLst>
          </c:dPt>
          <c:dPt>
            <c:idx val="2"/>
            <c:bubble3D val="0"/>
            <c:spPr>
              <a:solidFill>
                <a:schemeClr val="bg2">
                  <a:lumMod val="90000"/>
                </a:schemeClr>
              </a:solidFill>
              <a:ln w="6350">
                <a:solidFill>
                  <a:sysClr val="windowText" lastClr="000000"/>
                </a:solidFill>
              </a:ln>
              <a:effectLst/>
            </c:spPr>
            <c:extLst>
              <c:ext xmlns:c16="http://schemas.microsoft.com/office/drawing/2014/chart" uri="{C3380CC4-5D6E-409C-BE32-E72D297353CC}">
                <c16:uniqueId val="{00000005-D0E3-42CE-9E9F-06D31149668C}"/>
              </c:ext>
            </c:extLst>
          </c:dPt>
          <c:dPt>
            <c:idx val="3"/>
            <c:bubble3D val="0"/>
            <c:spPr>
              <a:solidFill>
                <a:schemeClr val="bg2">
                  <a:lumMod val="90000"/>
                </a:schemeClr>
              </a:solidFill>
              <a:ln w="6350">
                <a:solidFill>
                  <a:sysClr val="windowText" lastClr="000000"/>
                </a:solidFill>
              </a:ln>
              <a:effectLst/>
            </c:spPr>
            <c:extLst>
              <c:ext xmlns:c16="http://schemas.microsoft.com/office/drawing/2014/chart" uri="{C3380CC4-5D6E-409C-BE32-E72D297353CC}">
                <c16:uniqueId val="{00000007-D0E3-42CE-9E9F-06D31149668C}"/>
              </c:ext>
            </c:extLst>
          </c:dPt>
          <c:dPt>
            <c:idx val="4"/>
            <c:bubble3D val="0"/>
            <c:spPr>
              <a:solidFill>
                <a:schemeClr val="bg2">
                  <a:lumMod val="90000"/>
                </a:schemeClr>
              </a:solidFill>
              <a:ln w="6350">
                <a:solidFill>
                  <a:sysClr val="windowText" lastClr="000000"/>
                </a:solidFill>
              </a:ln>
              <a:effectLst/>
            </c:spPr>
            <c:extLst>
              <c:ext xmlns:c16="http://schemas.microsoft.com/office/drawing/2014/chart" uri="{C3380CC4-5D6E-409C-BE32-E72D297353CC}">
                <c16:uniqueId val="{00000009-D0E3-42CE-9E9F-06D31149668C}"/>
              </c:ext>
            </c:extLst>
          </c:dPt>
          <c:dPt>
            <c:idx val="5"/>
            <c:bubble3D val="0"/>
            <c:spPr>
              <a:solidFill>
                <a:schemeClr val="bg2">
                  <a:lumMod val="90000"/>
                </a:schemeClr>
              </a:solidFill>
              <a:ln w="6350">
                <a:solidFill>
                  <a:sysClr val="windowText" lastClr="000000"/>
                </a:solidFill>
              </a:ln>
              <a:effectLst/>
            </c:spPr>
            <c:extLst>
              <c:ext xmlns:c16="http://schemas.microsoft.com/office/drawing/2014/chart" uri="{C3380CC4-5D6E-409C-BE32-E72D297353CC}">
                <c16:uniqueId val="{0000000B-D0E3-42CE-9E9F-06D31149668C}"/>
              </c:ext>
            </c:extLst>
          </c:dPt>
          <c:dPt>
            <c:idx val="6"/>
            <c:bubble3D val="0"/>
            <c:spPr>
              <a:solidFill>
                <a:schemeClr val="accent6">
                  <a:lumMod val="60000"/>
                  <a:lumOff val="40000"/>
                </a:schemeClr>
              </a:solidFill>
              <a:ln w="6350">
                <a:solidFill>
                  <a:sysClr val="windowText" lastClr="000000"/>
                </a:solidFill>
              </a:ln>
              <a:effectLst/>
            </c:spPr>
            <c:extLst>
              <c:ext xmlns:c16="http://schemas.microsoft.com/office/drawing/2014/chart" uri="{C3380CC4-5D6E-409C-BE32-E72D297353CC}">
                <c16:uniqueId val="{0000000D-D0E3-42CE-9E9F-06D31149668C}"/>
              </c:ext>
            </c:extLst>
          </c:dPt>
          <c:dPt>
            <c:idx val="7"/>
            <c:bubble3D val="0"/>
            <c:spPr>
              <a:solidFill>
                <a:schemeClr val="accent6">
                  <a:lumMod val="60000"/>
                  <a:lumOff val="40000"/>
                </a:schemeClr>
              </a:solidFill>
              <a:ln w="6350">
                <a:solidFill>
                  <a:sysClr val="windowText" lastClr="000000"/>
                </a:solidFill>
              </a:ln>
              <a:effectLst/>
            </c:spPr>
            <c:extLst>
              <c:ext xmlns:c16="http://schemas.microsoft.com/office/drawing/2014/chart" uri="{C3380CC4-5D6E-409C-BE32-E72D297353CC}">
                <c16:uniqueId val="{0000000F-D0E3-42CE-9E9F-06D31149668C}"/>
              </c:ext>
            </c:extLst>
          </c:dPt>
          <c:dPt>
            <c:idx val="8"/>
            <c:bubble3D val="0"/>
            <c:spPr>
              <a:solidFill>
                <a:schemeClr val="bg2">
                  <a:lumMod val="90000"/>
                </a:schemeClr>
              </a:solidFill>
              <a:ln w="6350">
                <a:solidFill>
                  <a:sysClr val="windowText" lastClr="000000"/>
                </a:solidFill>
              </a:ln>
              <a:effectLst/>
            </c:spPr>
            <c:extLst>
              <c:ext xmlns:c16="http://schemas.microsoft.com/office/drawing/2014/chart" uri="{C3380CC4-5D6E-409C-BE32-E72D297353CC}">
                <c16:uniqueId val="{00000002-DE1C-4AAA-8CD2-72B3DAF5140D}"/>
              </c:ext>
            </c:extLst>
          </c:dPt>
          <c:dPt>
            <c:idx val="9"/>
            <c:bubble3D val="0"/>
            <c:spPr>
              <a:solidFill>
                <a:schemeClr val="accent4">
                  <a:lumMod val="60000"/>
                  <a:lumOff val="40000"/>
                </a:schemeClr>
              </a:solidFill>
              <a:ln w="6350">
                <a:solidFill>
                  <a:sysClr val="windowText" lastClr="000000"/>
                </a:solidFill>
              </a:ln>
              <a:effectLst/>
            </c:spPr>
            <c:extLst>
              <c:ext xmlns:c16="http://schemas.microsoft.com/office/drawing/2014/chart" uri="{C3380CC4-5D6E-409C-BE32-E72D297353CC}">
                <c16:uniqueId val="{00000013-D0E3-42CE-9E9F-06D31149668C}"/>
              </c:ext>
            </c:extLst>
          </c:dPt>
          <c:dPt>
            <c:idx val="10"/>
            <c:bubble3D val="0"/>
            <c:spPr>
              <a:solidFill>
                <a:schemeClr val="accent6">
                  <a:lumMod val="60000"/>
                  <a:lumOff val="40000"/>
                </a:schemeClr>
              </a:solidFill>
              <a:ln w="6350">
                <a:solidFill>
                  <a:sysClr val="windowText" lastClr="000000"/>
                </a:solidFill>
              </a:ln>
              <a:effectLst/>
            </c:spPr>
            <c:extLst>
              <c:ext xmlns:c16="http://schemas.microsoft.com/office/drawing/2014/chart" uri="{C3380CC4-5D6E-409C-BE32-E72D297353CC}">
                <c16:uniqueId val="{00000003-DE1C-4AAA-8CD2-72B3DAF5140D}"/>
              </c:ext>
            </c:extLst>
          </c:dPt>
          <c:dLbls>
            <c:dLbl>
              <c:idx val="1"/>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D0E3-42CE-9E9F-06D31149668C}"/>
                </c:ext>
              </c:extLst>
            </c:dLbl>
            <c:dLbl>
              <c:idx val="4"/>
              <c:layout>
                <c:manualLayout>
                  <c:x val="8.0165211874971727E-3"/>
                  <c:y val="-4.5163492946927253E-3"/>
                </c:manualLayout>
              </c:layout>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layout>
                    <c:manualLayout>
                      <c:w val="0.13614725150099366"/>
                      <c:h val="0.16101560557334754"/>
                    </c:manualLayout>
                  </c15:layout>
                </c:ext>
                <c:ext xmlns:c16="http://schemas.microsoft.com/office/drawing/2014/chart" uri="{C3380CC4-5D6E-409C-BE32-E72D297353CC}">
                  <c16:uniqueId val="{00000009-D0E3-42CE-9E9F-06D31149668C}"/>
                </c:ext>
              </c:extLst>
            </c:dLbl>
            <c:dLbl>
              <c:idx val="5"/>
              <c:layout>
                <c:manualLayout>
                  <c:x val="4.8989285772961945E-17"/>
                  <c:y val="1.8066108442882825E-2"/>
                </c:manualLayout>
              </c:layout>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layout>
                    <c:manualLayout>
                      <c:w val="0.15715053701223625"/>
                      <c:h val="0.11345490471605066"/>
                    </c:manualLayout>
                  </c15:layout>
                </c:ext>
                <c:ext xmlns:c16="http://schemas.microsoft.com/office/drawing/2014/chart" uri="{C3380CC4-5D6E-409C-BE32-E72D297353CC}">
                  <c16:uniqueId val="{0000000B-D0E3-42CE-9E9F-06D31149668C}"/>
                </c:ext>
              </c:extLst>
            </c:dLbl>
            <c:dLbl>
              <c:idx val="7"/>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D0E3-42CE-9E9F-06D31149668C}"/>
                </c:ext>
              </c:extLst>
            </c:dLbl>
            <c:dLbl>
              <c:idx val="8"/>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DE1C-4AAA-8CD2-72B3DAF5140D}"/>
                </c:ext>
              </c:extLst>
            </c:dLbl>
            <c:dLbl>
              <c:idx val="9"/>
              <c:layout>
                <c:manualLayout>
                  <c:x val="-2.6721737291657242E-3"/>
                  <c:y val="1.7781602793972914E-7"/>
                </c:manualLayout>
              </c:layout>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layout>
                    <c:manualLayout>
                      <c:w val="0.16719791023389938"/>
                      <c:h val="0.11862638912299381"/>
                    </c:manualLayout>
                  </c15:layout>
                </c:ext>
                <c:ext xmlns:c16="http://schemas.microsoft.com/office/drawing/2014/chart" uri="{C3380CC4-5D6E-409C-BE32-E72D297353CC}">
                  <c16:uniqueId val="{00000013-D0E3-42CE-9E9F-06D31149668C}"/>
                </c:ext>
              </c:extLst>
            </c:dLbl>
            <c:dLbl>
              <c:idx val="10"/>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DE1C-4AAA-8CD2-72B3DAF5140D}"/>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Dash!$P$29:$P$39</c:f>
              <c:strCache>
                <c:ptCount val="11"/>
                <c:pt idx="0">
                  <c:v>Food</c:v>
                </c:pt>
                <c:pt idx="1">
                  <c:v>Health &amp; Wellbeing</c:v>
                </c:pt>
                <c:pt idx="2">
                  <c:v>Housing</c:v>
                </c:pt>
                <c:pt idx="3">
                  <c:v>Education</c:v>
                </c:pt>
                <c:pt idx="4">
                  <c:v>Built Community</c:v>
                </c:pt>
                <c:pt idx="5">
                  <c:v>Cultural Community</c:v>
                </c:pt>
                <c:pt idx="6">
                  <c:v>Accessibility</c:v>
                </c:pt>
                <c:pt idx="7">
                  <c:v>Local Economy &amp; Jobs</c:v>
                </c:pt>
                <c:pt idx="8">
                  <c:v>Safety</c:v>
                </c:pt>
                <c:pt idx="9">
                  <c:v>Democratic Voice</c:v>
                </c:pt>
                <c:pt idx="10">
                  <c:v>Equity</c:v>
                </c:pt>
              </c:strCache>
            </c:strRef>
          </c:cat>
          <c:val>
            <c:numRef>
              <c:f>Dash!$Q$29:$Q$39</c:f>
              <c:numCache>
                <c:formatCode>General</c:formatCode>
                <c:ptCount val="11"/>
                <c:pt idx="0">
                  <c:v>2</c:v>
                </c:pt>
                <c:pt idx="1">
                  <c:v>2</c:v>
                </c:pt>
                <c:pt idx="2">
                  <c:v>2</c:v>
                </c:pt>
                <c:pt idx="3">
                  <c:v>2</c:v>
                </c:pt>
                <c:pt idx="4">
                  <c:v>2</c:v>
                </c:pt>
                <c:pt idx="5">
                  <c:v>2</c:v>
                </c:pt>
                <c:pt idx="6">
                  <c:v>2</c:v>
                </c:pt>
                <c:pt idx="7">
                  <c:v>2</c:v>
                </c:pt>
                <c:pt idx="8">
                  <c:v>2</c:v>
                </c:pt>
                <c:pt idx="9">
                  <c:v>2</c:v>
                </c:pt>
                <c:pt idx="10">
                  <c:v>2</c:v>
                </c:pt>
              </c:numCache>
            </c:numRef>
          </c:val>
          <c:extLst>
            <c:ext xmlns:c16="http://schemas.microsoft.com/office/drawing/2014/chart" uri="{C3380CC4-5D6E-409C-BE32-E72D297353CC}">
              <c16:uniqueId val="{00000000-DE1C-4AAA-8CD2-72B3DAF5140D}"/>
            </c:ext>
          </c:extLst>
        </c:ser>
        <c:dLbls>
          <c:showLegendKey val="0"/>
          <c:showVal val="1"/>
          <c:showCatName val="0"/>
          <c:showSerName val="0"/>
          <c:showPercent val="0"/>
          <c:showBubbleSize val="0"/>
          <c:showLeaderLines val="1"/>
        </c:dLbls>
        <c:firstSliceAng val="0"/>
        <c:holeSize val="4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Electric Vehicle Charging Points</a:t>
            </a:r>
          </a:p>
        </c:rich>
      </c:tx>
      <c:overlay val="0"/>
      <c:spPr>
        <a:noFill/>
        <a:ln>
          <a:noFill/>
        </a:ln>
        <a:effectLst/>
      </c:spPr>
    </c:title>
    <c:autoTitleDeleted val="0"/>
    <c:plotArea>
      <c:layout>
        <c:manualLayout>
          <c:layoutTarget val="inner"/>
          <c:xMode val="edge"/>
          <c:yMode val="edge"/>
          <c:x val="0.21720684409163302"/>
          <c:y val="0.10456402741261153"/>
          <c:w val="0.55310170518616064"/>
          <c:h val="0.84955346752295158"/>
        </c:manualLayout>
      </c:layout>
      <c:doughnutChart>
        <c:varyColors val="1"/>
        <c:ser>
          <c:idx val="0"/>
          <c:order val="0"/>
          <c:spPr>
            <a:solidFill>
              <a:schemeClr val="bg2">
                <a:lumMod val="90000"/>
              </a:schemeClr>
            </a:solidFill>
            <a:ln w="6350">
              <a:solidFill>
                <a:sysClr val="windowText" lastClr="000000"/>
              </a:solidFill>
            </a:ln>
          </c:spPr>
          <c:explosion val="12"/>
          <c:dPt>
            <c:idx val="0"/>
            <c:bubble3D val="0"/>
            <c:spPr>
              <a:solidFill>
                <a:schemeClr val="accent6">
                  <a:lumMod val="60000"/>
                  <a:lumOff val="40000"/>
                </a:schemeClr>
              </a:solidFill>
              <a:ln w="6350">
                <a:solidFill>
                  <a:sysClr val="windowText" lastClr="000000"/>
                </a:solidFill>
              </a:ln>
              <a:effectLst/>
            </c:spPr>
            <c:extLst>
              <c:ext xmlns:c16="http://schemas.microsoft.com/office/drawing/2014/chart" uri="{C3380CC4-5D6E-409C-BE32-E72D297353CC}">
                <c16:uniqueId val="{00000005-7176-42B3-8B56-03FEE241D0B3}"/>
              </c:ext>
            </c:extLst>
          </c:dPt>
          <c:dPt>
            <c:idx val="1"/>
            <c:bubble3D val="0"/>
            <c:spPr>
              <a:solidFill>
                <a:schemeClr val="accent6">
                  <a:lumMod val="60000"/>
                  <a:lumOff val="40000"/>
                </a:schemeClr>
              </a:solidFill>
              <a:ln w="6350">
                <a:solidFill>
                  <a:sysClr val="windowText" lastClr="000000"/>
                </a:solidFill>
              </a:ln>
              <a:effectLst/>
            </c:spPr>
            <c:extLst>
              <c:ext xmlns:c16="http://schemas.microsoft.com/office/drawing/2014/chart" uri="{C3380CC4-5D6E-409C-BE32-E72D297353CC}">
                <c16:uniqueId val="{00000003-E368-4A78-A513-050AF5686262}"/>
              </c:ext>
            </c:extLst>
          </c:dPt>
          <c:dPt>
            <c:idx val="2"/>
            <c:bubble3D val="0"/>
            <c:spPr>
              <a:solidFill>
                <a:schemeClr val="accent6">
                  <a:lumMod val="60000"/>
                  <a:lumOff val="40000"/>
                </a:schemeClr>
              </a:solidFill>
              <a:ln w="6350">
                <a:solidFill>
                  <a:sysClr val="windowText" lastClr="000000"/>
                </a:solidFill>
              </a:ln>
              <a:effectLst/>
            </c:spPr>
            <c:extLst>
              <c:ext xmlns:c16="http://schemas.microsoft.com/office/drawing/2014/chart" uri="{C3380CC4-5D6E-409C-BE32-E72D297353CC}">
                <c16:uniqueId val="{00000004-7176-42B3-8B56-03FEE241D0B3}"/>
              </c:ext>
            </c:extLst>
          </c:dPt>
          <c:dPt>
            <c:idx val="3"/>
            <c:bubble3D val="0"/>
            <c:spPr>
              <a:solidFill>
                <a:schemeClr val="bg2">
                  <a:lumMod val="90000"/>
                </a:schemeClr>
              </a:solidFill>
              <a:ln w="6350">
                <a:solidFill>
                  <a:sysClr val="windowText" lastClr="000000"/>
                </a:solidFill>
              </a:ln>
              <a:effectLst/>
            </c:spPr>
            <c:extLst>
              <c:ext xmlns:c16="http://schemas.microsoft.com/office/drawing/2014/chart" uri="{C3380CC4-5D6E-409C-BE32-E72D297353CC}">
                <c16:uniqueId val="{00000007-E368-4A78-A513-050AF5686262}"/>
              </c:ext>
            </c:extLst>
          </c:dPt>
          <c:dPt>
            <c:idx val="4"/>
            <c:bubble3D val="0"/>
            <c:spPr>
              <a:solidFill>
                <a:schemeClr val="bg2">
                  <a:lumMod val="90000"/>
                </a:schemeClr>
              </a:solidFill>
              <a:ln w="6350">
                <a:solidFill>
                  <a:sysClr val="windowText" lastClr="000000"/>
                </a:solidFill>
              </a:ln>
              <a:effectLst/>
            </c:spPr>
            <c:extLst>
              <c:ext xmlns:c16="http://schemas.microsoft.com/office/drawing/2014/chart" uri="{C3380CC4-5D6E-409C-BE32-E72D297353CC}">
                <c16:uniqueId val="{00000009-E368-4A78-A513-050AF5686262}"/>
              </c:ext>
            </c:extLst>
          </c:dPt>
          <c:dPt>
            <c:idx val="5"/>
            <c:bubble3D val="0"/>
            <c:spPr>
              <a:solidFill>
                <a:schemeClr val="bg2">
                  <a:lumMod val="90000"/>
                </a:schemeClr>
              </a:solidFill>
              <a:ln w="6350">
                <a:solidFill>
                  <a:sysClr val="windowText" lastClr="000000"/>
                </a:solidFill>
              </a:ln>
              <a:effectLst/>
            </c:spPr>
            <c:extLst>
              <c:ext xmlns:c16="http://schemas.microsoft.com/office/drawing/2014/chart" uri="{C3380CC4-5D6E-409C-BE32-E72D297353CC}">
                <c16:uniqueId val="{00000007-7176-42B3-8B56-03FEE241D0B3}"/>
              </c:ext>
            </c:extLst>
          </c:dPt>
          <c:dPt>
            <c:idx val="6"/>
            <c:bubble3D val="0"/>
            <c:spPr>
              <a:solidFill>
                <a:schemeClr val="accent6">
                  <a:lumMod val="60000"/>
                  <a:lumOff val="40000"/>
                </a:schemeClr>
              </a:solidFill>
              <a:ln w="6350">
                <a:solidFill>
                  <a:sysClr val="windowText" lastClr="000000"/>
                </a:solidFill>
              </a:ln>
              <a:effectLst/>
            </c:spPr>
            <c:extLst>
              <c:ext xmlns:c16="http://schemas.microsoft.com/office/drawing/2014/chart" uri="{C3380CC4-5D6E-409C-BE32-E72D297353CC}">
                <c16:uniqueId val="{00000006-7176-42B3-8B56-03FEE241D0B3}"/>
              </c:ext>
            </c:extLst>
          </c:dPt>
          <c:dPt>
            <c:idx val="7"/>
            <c:bubble3D val="0"/>
            <c:spPr>
              <a:solidFill>
                <a:schemeClr val="accent4">
                  <a:lumMod val="60000"/>
                  <a:lumOff val="40000"/>
                </a:schemeClr>
              </a:solidFill>
              <a:ln w="6350">
                <a:solidFill>
                  <a:sysClr val="windowText" lastClr="000000"/>
                </a:solidFill>
              </a:ln>
              <a:effectLst/>
            </c:spPr>
            <c:extLst>
              <c:ext xmlns:c16="http://schemas.microsoft.com/office/drawing/2014/chart" uri="{C3380CC4-5D6E-409C-BE32-E72D297353CC}">
                <c16:uniqueId val="{0000000F-E368-4A78-A513-050AF5686262}"/>
              </c:ext>
            </c:extLst>
          </c:dPt>
          <c:dPt>
            <c:idx val="8"/>
            <c:bubble3D val="0"/>
            <c:spPr>
              <a:solidFill>
                <a:schemeClr val="bg2">
                  <a:lumMod val="90000"/>
                </a:schemeClr>
              </a:solidFill>
              <a:ln w="6350">
                <a:solidFill>
                  <a:sysClr val="windowText" lastClr="000000"/>
                </a:solidFill>
              </a:ln>
              <a:effectLst/>
            </c:spPr>
            <c:extLst>
              <c:ext xmlns:c16="http://schemas.microsoft.com/office/drawing/2014/chart" uri="{C3380CC4-5D6E-409C-BE32-E72D297353CC}">
                <c16:uniqueId val="{00000011-E368-4A78-A513-050AF5686262}"/>
              </c:ext>
            </c:extLst>
          </c:dPt>
          <c:dPt>
            <c:idx val="9"/>
            <c:bubble3D val="0"/>
            <c:spPr>
              <a:solidFill>
                <a:schemeClr val="accent4">
                  <a:lumMod val="60000"/>
                  <a:lumOff val="40000"/>
                </a:schemeClr>
              </a:solidFill>
              <a:ln w="6350">
                <a:solidFill>
                  <a:sysClr val="windowText" lastClr="000000"/>
                </a:solidFill>
              </a:ln>
            </c:spPr>
            <c:extLst>
              <c:ext xmlns:c16="http://schemas.microsoft.com/office/drawing/2014/chart" uri="{C3380CC4-5D6E-409C-BE32-E72D297353CC}">
                <c16:uniqueId val="{00000012-A073-4BF6-8669-F7A951DEE542}"/>
              </c:ext>
            </c:extLst>
          </c:dPt>
          <c:dLbls>
            <c:dLbl>
              <c:idx val="0"/>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7176-42B3-8B56-03FEE241D0B3}"/>
                </c:ext>
              </c:extLst>
            </c:dLbl>
            <c:dLbl>
              <c:idx val="2"/>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7176-42B3-8B56-03FEE241D0B3}"/>
                </c:ext>
              </c:extLst>
            </c:dLbl>
            <c:dLbl>
              <c:idx val="4"/>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E368-4A78-A513-050AF5686262}"/>
                </c:ext>
              </c:extLst>
            </c:dLbl>
            <c:dLbl>
              <c:idx val="5"/>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7176-42B3-8B56-03FEE241D0B3}"/>
                </c:ext>
              </c:extLst>
            </c:dLbl>
            <c:dLbl>
              <c:idx val="6"/>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6-7176-42B3-8B56-03FEE241D0B3}"/>
                </c:ext>
              </c:extLst>
            </c:dLbl>
            <c:dLbl>
              <c:idx val="9"/>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A073-4BF6-8669-F7A951DEE542}"/>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Dash!$M$17:$M$26</c:f>
              <c:strCache>
                <c:ptCount val="10"/>
                <c:pt idx="0">
                  <c:v>Greenhouse Gases</c:v>
                </c:pt>
                <c:pt idx="1">
                  <c:v>Air Quality</c:v>
                </c:pt>
                <c:pt idx="2">
                  <c:v>Sustainable Transport</c:v>
                </c:pt>
                <c:pt idx="3">
                  <c:v>Biodiversity</c:v>
                </c:pt>
                <c:pt idx="4">
                  <c:v>Land Use Change</c:v>
                </c:pt>
                <c:pt idx="5">
                  <c:v>Soil and Waterway Health</c:v>
                </c:pt>
                <c:pt idx="6">
                  <c:v>Climate Change Adaptation</c:v>
                </c:pt>
                <c:pt idx="7">
                  <c:v>Energy Use</c:v>
                </c:pt>
                <c:pt idx="8">
                  <c:v>Waste</c:v>
                </c:pt>
                <c:pt idx="9">
                  <c:v>Sustainable Materials</c:v>
                </c:pt>
              </c:strCache>
            </c:strRef>
          </c:cat>
          <c:val>
            <c:numRef>
              <c:f>Dash!$N$17:$N$26</c:f>
              <c:numCache>
                <c:formatCode>General</c:formatCode>
                <c:ptCount val="10"/>
                <c:pt idx="0">
                  <c:v>2</c:v>
                </c:pt>
                <c:pt idx="1">
                  <c:v>2</c:v>
                </c:pt>
                <c:pt idx="2">
                  <c:v>2</c:v>
                </c:pt>
                <c:pt idx="3">
                  <c:v>2</c:v>
                </c:pt>
                <c:pt idx="4">
                  <c:v>2</c:v>
                </c:pt>
                <c:pt idx="5">
                  <c:v>2</c:v>
                </c:pt>
                <c:pt idx="6">
                  <c:v>2</c:v>
                </c:pt>
                <c:pt idx="7">
                  <c:v>2</c:v>
                </c:pt>
                <c:pt idx="8">
                  <c:v>2</c:v>
                </c:pt>
                <c:pt idx="9">
                  <c:v>2</c:v>
                </c:pt>
              </c:numCache>
            </c:numRef>
          </c:val>
          <c:extLst>
            <c:ext xmlns:c16="http://schemas.microsoft.com/office/drawing/2014/chart" uri="{C3380CC4-5D6E-409C-BE32-E72D297353CC}">
              <c16:uniqueId val="{00000003-7176-42B3-8B56-03FEE241D0B3}"/>
            </c:ext>
          </c:extLst>
        </c:ser>
        <c:dLbls>
          <c:showLegendKey val="0"/>
          <c:showVal val="0"/>
          <c:showCatName val="0"/>
          <c:showSerName val="0"/>
          <c:showPercent val="0"/>
          <c:showBubbleSize val="0"/>
          <c:showLeaderLines val="1"/>
        </c:dLbls>
        <c:firstSliceAng val="0"/>
        <c:holeSize val="68"/>
      </c:doughnutChart>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GB" sz="1600" b="1"/>
              <a:t>Council Electric Vehicle Charging Points Project</a:t>
            </a:r>
          </a:p>
        </c:rich>
      </c:tx>
      <c:layout>
        <c:manualLayout>
          <c:xMode val="edge"/>
          <c:yMode val="edge"/>
          <c:x val="0.22795724406450488"/>
          <c:y val="3.1846597825634176E-2"/>
        </c:manualLayout>
      </c:layout>
      <c:overlay val="0"/>
    </c:title>
    <c:autoTitleDeleted val="0"/>
    <c:plotArea>
      <c:layout/>
      <c:doughnutChart>
        <c:varyColors val="1"/>
        <c:ser>
          <c:idx val="0"/>
          <c:order val="0"/>
          <c:dPt>
            <c:idx val="0"/>
            <c:bubble3D val="0"/>
            <c:spPr>
              <a:solidFill>
                <a:schemeClr val="bg2">
                  <a:lumMod val="90000"/>
                </a:schemeClr>
              </a:solidFill>
              <a:ln w="19050">
                <a:solidFill>
                  <a:schemeClr val="lt1"/>
                </a:solidFill>
              </a:ln>
              <a:effectLst/>
            </c:spPr>
            <c:extLst>
              <c:ext xmlns:c16="http://schemas.microsoft.com/office/drawing/2014/chart" uri="{C3380CC4-5D6E-409C-BE32-E72D297353CC}">
                <c16:uniqueId val="{00000001-098E-4050-82EE-34294F6D40CC}"/>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098E-4050-82EE-34294F6D40CC}"/>
              </c:ext>
            </c:extLst>
          </c:dPt>
          <c:dPt>
            <c:idx val="2"/>
            <c:bubble3D val="0"/>
            <c:spPr>
              <a:solidFill>
                <a:schemeClr val="bg2">
                  <a:lumMod val="90000"/>
                </a:schemeClr>
              </a:solidFill>
              <a:ln w="19050">
                <a:solidFill>
                  <a:schemeClr val="lt1"/>
                </a:solidFill>
              </a:ln>
              <a:effectLst/>
            </c:spPr>
            <c:extLst>
              <c:ext xmlns:c16="http://schemas.microsoft.com/office/drawing/2014/chart" uri="{C3380CC4-5D6E-409C-BE32-E72D297353CC}">
                <c16:uniqueId val="{00000005-098E-4050-82EE-34294F6D40CC}"/>
              </c:ext>
            </c:extLst>
          </c:dPt>
          <c:dPt>
            <c:idx val="3"/>
            <c:bubble3D val="0"/>
            <c:spPr>
              <a:solidFill>
                <a:schemeClr val="bg2">
                  <a:lumMod val="90000"/>
                </a:schemeClr>
              </a:solidFill>
              <a:ln w="19050">
                <a:solidFill>
                  <a:schemeClr val="lt1"/>
                </a:solidFill>
              </a:ln>
              <a:effectLst/>
            </c:spPr>
            <c:extLst>
              <c:ext xmlns:c16="http://schemas.microsoft.com/office/drawing/2014/chart" uri="{C3380CC4-5D6E-409C-BE32-E72D297353CC}">
                <c16:uniqueId val="{00000007-098E-4050-82EE-34294F6D40CC}"/>
              </c:ext>
            </c:extLst>
          </c:dPt>
          <c:dPt>
            <c:idx val="4"/>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9-098E-4050-82EE-34294F6D40CC}"/>
              </c:ext>
            </c:extLst>
          </c:dPt>
          <c:dPt>
            <c:idx val="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B-098E-4050-82EE-34294F6D40CC}"/>
              </c:ext>
            </c:extLst>
          </c:dPt>
          <c:dPt>
            <c:idx val="6"/>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D-098E-4050-82EE-34294F6D40CC}"/>
              </c:ext>
            </c:extLst>
          </c:dPt>
          <c:dPt>
            <c:idx val="7"/>
            <c:bubble3D val="0"/>
            <c:spPr>
              <a:solidFill>
                <a:schemeClr val="bg2">
                  <a:lumMod val="90000"/>
                </a:schemeClr>
              </a:solidFill>
              <a:ln w="19050">
                <a:solidFill>
                  <a:schemeClr val="lt1"/>
                </a:solidFill>
              </a:ln>
              <a:effectLst/>
            </c:spPr>
            <c:extLst>
              <c:ext xmlns:c16="http://schemas.microsoft.com/office/drawing/2014/chart" uri="{C3380CC4-5D6E-409C-BE32-E72D297353CC}">
                <c16:uniqueId val="{0000000F-098E-4050-82EE-34294F6D40CC}"/>
              </c:ext>
            </c:extLst>
          </c:dPt>
          <c:dPt>
            <c:idx val="8"/>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1-098E-4050-82EE-34294F6D40CC}"/>
              </c:ext>
            </c:extLst>
          </c:dPt>
          <c:dPt>
            <c:idx val="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3-098E-4050-82EE-34294F6D40CC}"/>
              </c:ext>
            </c:extLst>
          </c:dPt>
          <c:dPt>
            <c:idx val="10"/>
            <c:bubble3D val="0"/>
            <c:spPr>
              <a:solidFill>
                <a:schemeClr val="bg2">
                  <a:lumMod val="90000"/>
                </a:schemeClr>
              </a:solidFill>
            </c:spPr>
            <c:extLst>
              <c:ext xmlns:c16="http://schemas.microsoft.com/office/drawing/2014/chart" uri="{C3380CC4-5D6E-409C-BE32-E72D297353CC}">
                <c16:uniqueId val="{00000028-D616-4076-B2D5-2F1F13AAF751}"/>
              </c:ext>
            </c:extLst>
          </c:dPt>
          <c:dLbls>
            <c:dLbl>
              <c:idx val="0"/>
              <c:layout>
                <c:manualLayout>
                  <c:x val="-1.8441675514798647E-3"/>
                  <c:y val="-5.9420444066113354E-3"/>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fld id="{B017DB28-5D5B-4990-83E4-60C80E1597DC}" type="CELLREF">
                      <a:rPr lang="en-US" sz="1000"/>
                      <a:pPr>
                        <a:defRPr sz="1000" b="1" i="0" u="none" strike="noStrike" kern="1200" baseline="0">
                          <a:solidFill>
                            <a:schemeClr val="tx1">
                              <a:lumMod val="75000"/>
                              <a:lumOff val="25000"/>
                            </a:schemeClr>
                          </a:solidFill>
                          <a:latin typeface="+mn-lt"/>
                          <a:ea typeface="+mn-ea"/>
                          <a:cs typeface="+mn-cs"/>
                        </a:defRPr>
                      </a:pPr>
                      <a:t>[CELLREF]</a:t>
                    </a:fld>
                    <a:endParaRPr lang="en-GB"/>
                  </a:p>
                </c:rich>
              </c:tx>
              <c:spPr>
                <a:noFill/>
                <a:ln>
                  <a:noFill/>
                </a:ln>
                <a:effectLst/>
              </c:spPr>
              <c:showLegendKey val="0"/>
              <c:showVal val="0"/>
              <c:showCatName val="1"/>
              <c:showSerName val="0"/>
              <c:showPercent val="0"/>
              <c:showBubbleSize val="0"/>
              <c:extLst>
                <c:ext xmlns:c15="http://schemas.microsoft.com/office/drawing/2012/chart" uri="{CE6537A1-D6FC-4f65-9D91-7224C49458BB}">
                  <c15:layout>
                    <c:manualLayout>
                      <c:w val="8.6611401660273549E-2"/>
                      <c:h val="6.2852202596297091E-2"/>
                    </c:manualLayout>
                  </c15:layout>
                  <c15:dlblFieldTable>
                    <c15:dlblFTEntry>
                      <c15:txfldGUID>{B017DB28-5D5B-4990-83E4-60C80E1597DC}</c15:txfldGUID>
                      <c15:f>Dash!$P$17</c15:f>
                      <c15:dlblFieldTableCache>
                        <c:ptCount val="1"/>
                        <c:pt idx="0">
                          <c:v>Food</c:v>
                        </c:pt>
                      </c15:dlblFieldTableCache>
                    </c15:dlblFTEntry>
                  </c15:dlblFieldTable>
                  <c15:showDataLabelsRange val="0"/>
                </c:ext>
                <c:ext xmlns:c16="http://schemas.microsoft.com/office/drawing/2014/chart" uri="{C3380CC4-5D6E-409C-BE32-E72D297353CC}">
                  <c16:uniqueId val="{00000001-098E-4050-82EE-34294F6D40CC}"/>
                </c:ext>
              </c:extLst>
            </c:dLbl>
            <c:dLbl>
              <c:idx val="1"/>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fld id="{1E39BA63-22E2-41B3-B3FE-F8277B50D7ED}" type="CELLREF">
                      <a:rPr lang="en-US" sz="1000"/>
                      <a:pPr>
                        <a:defRPr sz="1000" b="1" i="0" u="none" strike="noStrike" kern="1200" baseline="0">
                          <a:solidFill>
                            <a:schemeClr val="tx1">
                              <a:lumMod val="75000"/>
                              <a:lumOff val="25000"/>
                            </a:schemeClr>
                          </a:solidFill>
                          <a:latin typeface="+mn-lt"/>
                          <a:ea typeface="+mn-ea"/>
                          <a:cs typeface="+mn-cs"/>
                        </a:defRPr>
                      </a:pPr>
                      <a:t>[CELLREF]</a:t>
                    </a:fld>
                    <a:endParaRPr lang="en-GB"/>
                  </a:p>
                </c:rich>
              </c:tx>
              <c:spPr>
                <a:noFill/>
                <a:ln>
                  <a:noFill/>
                </a:ln>
                <a:effectLst/>
              </c:sp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dlblFTEntry>
                      <c15:txfldGUID>{1E39BA63-22E2-41B3-B3FE-F8277B50D7ED}</c15:txfldGUID>
                      <c15:f>Dash!$P$18</c15:f>
                      <c15:dlblFieldTableCache>
                        <c:ptCount val="1"/>
                        <c:pt idx="0">
                          <c:v>Health and Wellbeing</c:v>
                        </c:pt>
                      </c15:dlblFieldTableCache>
                    </c15:dlblFTEntry>
                  </c15:dlblFieldTable>
                  <c15:showDataLabelsRange val="0"/>
                </c:ext>
                <c:ext xmlns:c16="http://schemas.microsoft.com/office/drawing/2014/chart" uri="{C3380CC4-5D6E-409C-BE32-E72D297353CC}">
                  <c16:uniqueId val="{00000003-098E-4050-82EE-34294F6D40CC}"/>
                </c:ext>
              </c:extLst>
            </c:dLbl>
            <c:dLbl>
              <c:idx val="2"/>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fld id="{16A8FA14-38DD-49AF-A3AE-EDFD97670BBA}" type="CELLREF">
                      <a:rPr lang="en-US" sz="1000"/>
                      <a:pPr>
                        <a:defRPr sz="1000" b="1" i="0" u="none" strike="noStrike" kern="1200" baseline="0">
                          <a:solidFill>
                            <a:schemeClr val="tx1">
                              <a:lumMod val="75000"/>
                              <a:lumOff val="25000"/>
                            </a:schemeClr>
                          </a:solidFill>
                          <a:latin typeface="+mn-lt"/>
                          <a:ea typeface="+mn-ea"/>
                          <a:cs typeface="+mn-cs"/>
                        </a:defRPr>
                      </a:pPr>
                      <a:t>[CELLREF]</a:t>
                    </a:fld>
                    <a:endParaRPr lang="en-GB"/>
                  </a:p>
                </c:rich>
              </c:tx>
              <c:spPr>
                <a:noFill/>
                <a:ln>
                  <a:noFill/>
                </a:ln>
                <a:effectLst/>
              </c:sp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dlblFTEntry>
                      <c15:txfldGUID>{16A8FA14-38DD-49AF-A3AE-EDFD97670BBA}</c15:txfldGUID>
                      <c15:f>Dash!$P$19</c15:f>
                      <c15:dlblFieldTableCache>
                        <c:ptCount val="1"/>
                        <c:pt idx="0">
                          <c:v>Housing</c:v>
                        </c:pt>
                      </c15:dlblFieldTableCache>
                    </c15:dlblFTEntry>
                  </c15:dlblFieldTable>
                  <c15:showDataLabelsRange val="0"/>
                </c:ext>
                <c:ext xmlns:c16="http://schemas.microsoft.com/office/drawing/2014/chart" uri="{C3380CC4-5D6E-409C-BE32-E72D297353CC}">
                  <c16:uniqueId val="{00000005-098E-4050-82EE-34294F6D40CC}"/>
                </c:ext>
              </c:extLst>
            </c:dLbl>
            <c:dLbl>
              <c:idx val="3"/>
              <c:tx>
                <c:rich>
                  <a:bodyPr/>
                  <a:lstStyle/>
                  <a:p>
                    <a:fld id="{AF9B4403-7492-4438-AE3E-C0A7963CABEF}" type="CELLREF">
                      <a:rPr lang="en-US"/>
                      <a:pPr/>
                      <a:t>[CELLREF]</a:t>
                    </a:fld>
                    <a:endParaRPr lang="en-GB"/>
                  </a:p>
                </c:rich>
              </c:tx>
              <c:showLegendKey val="0"/>
              <c:showVal val="0"/>
              <c:showCatName val="1"/>
              <c:showSerName val="0"/>
              <c:showPercent val="0"/>
              <c:showBubbleSize val="0"/>
              <c:extLst>
                <c:ext xmlns:c15="http://schemas.microsoft.com/office/drawing/2012/chart" uri="{CE6537A1-D6FC-4f65-9D91-7224C49458BB}">
                  <c15:dlblFieldTable>
                    <c15:dlblFTEntry>
                      <c15:txfldGUID>{AF9B4403-7492-4438-AE3E-C0A7963CABEF}</c15:txfldGUID>
                      <c15:f>Dash!$P$20</c15:f>
                      <c15:dlblFieldTableCache>
                        <c:ptCount val="1"/>
                        <c:pt idx="0">
                          <c:v>Education</c:v>
                        </c:pt>
                      </c15:dlblFieldTableCache>
                    </c15:dlblFTEntry>
                  </c15:dlblFieldTable>
                  <c15:showDataLabelsRange val="0"/>
                </c:ext>
                <c:ext xmlns:c16="http://schemas.microsoft.com/office/drawing/2014/chart" uri="{C3380CC4-5D6E-409C-BE32-E72D297353CC}">
                  <c16:uniqueId val="{00000007-098E-4050-82EE-34294F6D40CC}"/>
                </c:ext>
              </c:extLst>
            </c:dLbl>
            <c:dLbl>
              <c:idx val="4"/>
              <c:layout>
                <c:manualLayout>
                  <c:x val="5.5325712936503254E-3"/>
                  <c:y val="5.4968796619871679E-3"/>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fld id="{56AEBA55-E9F8-4967-BAC8-446DF1AA3726}" type="CELLREF">
                      <a:rPr lang="en-US" sz="1000"/>
                      <a:pPr>
                        <a:defRPr sz="1000" b="1" i="0" u="none" strike="noStrike" kern="1200" baseline="0">
                          <a:solidFill>
                            <a:schemeClr val="tx1">
                              <a:lumMod val="75000"/>
                              <a:lumOff val="25000"/>
                            </a:schemeClr>
                          </a:solidFill>
                          <a:latin typeface="+mn-lt"/>
                          <a:ea typeface="+mn-ea"/>
                          <a:cs typeface="+mn-cs"/>
                        </a:defRPr>
                      </a:pPr>
                      <a:t>[CELLREF]</a:t>
                    </a:fld>
                    <a:endParaRPr lang="en-GB"/>
                  </a:p>
                </c:rich>
              </c:tx>
              <c:spPr>
                <a:noFill/>
                <a:ln>
                  <a:noFill/>
                </a:ln>
                <a:effectLst/>
              </c:sp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dlblFTEntry>
                      <c15:txfldGUID>{56AEBA55-E9F8-4967-BAC8-446DF1AA3726}</c15:txfldGUID>
                      <c15:f>Dash!$P$21</c15:f>
                      <c15:dlblFieldTableCache>
                        <c:ptCount val="1"/>
                        <c:pt idx="0">
                          <c:v>Community</c:v>
                        </c:pt>
                      </c15:dlblFieldTableCache>
                    </c15:dlblFTEntry>
                  </c15:dlblFieldTable>
                  <c15:showDataLabelsRange val="0"/>
                </c:ext>
                <c:ext xmlns:c16="http://schemas.microsoft.com/office/drawing/2014/chart" uri="{C3380CC4-5D6E-409C-BE32-E72D297353CC}">
                  <c16:uniqueId val="{00000009-098E-4050-82EE-34294F6D40CC}"/>
                </c:ext>
              </c:extLst>
            </c:dLbl>
            <c:dLbl>
              <c:idx val="5"/>
              <c:layout>
                <c:manualLayout>
                  <c:x val="-3.6747812781757344E-3"/>
                  <c:y val="0"/>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fld id="{0312347F-D11E-42FC-A027-963F7D1164C7}" type="CELLREF">
                      <a:rPr lang="en-US" sz="1000" b="1"/>
                      <a:pPr>
                        <a:defRPr sz="1000" b="1" i="0" u="none" strike="noStrike" kern="1200" baseline="0">
                          <a:solidFill>
                            <a:schemeClr val="tx1">
                              <a:lumMod val="75000"/>
                              <a:lumOff val="25000"/>
                            </a:schemeClr>
                          </a:solidFill>
                          <a:latin typeface="+mn-lt"/>
                          <a:ea typeface="+mn-ea"/>
                          <a:cs typeface="+mn-cs"/>
                        </a:defRPr>
                      </a:pPr>
                      <a:t>[CELLREF]</a:t>
                    </a:fld>
                    <a:endParaRPr lang="en-GB"/>
                  </a:p>
                </c:rich>
              </c:tx>
              <c:spPr>
                <a:noFill/>
                <a:ln>
                  <a:noFill/>
                </a:ln>
                <a:effectLst/>
              </c:sp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dlblFTEntry>
                      <c15:txfldGUID>{0312347F-D11E-42FC-A027-963F7D1164C7}</c15:txfldGUID>
                      <c15:f>Dash!$P$22</c15:f>
                      <c15:dlblFieldTableCache>
                        <c:ptCount val="1"/>
                        <c:pt idx="0">
                          <c:v>Accessibility</c:v>
                        </c:pt>
                      </c15:dlblFieldTableCache>
                    </c15:dlblFTEntry>
                  </c15:dlblFieldTable>
                  <c15:showDataLabelsRange val="0"/>
                </c:ext>
                <c:ext xmlns:c16="http://schemas.microsoft.com/office/drawing/2014/chart" uri="{C3380CC4-5D6E-409C-BE32-E72D297353CC}">
                  <c16:uniqueId val="{0000000B-098E-4050-82EE-34294F6D40CC}"/>
                </c:ext>
              </c:extLst>
            </c:dLbl>
            <c:dLbl>
              <c:idx val="6"/>
              <c:layout>
                <c:manualLayout>
                  <c:x val="-2.77877778121377E-3"/>
                  <c:y val="-4.3784965484001421E-3"/>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fld id="{92D53C7F-051C-4784-A4A7-C2E3AEDCFD96}" type="CELLREF">
                      <a:rPr lang="en-US" sz="1000"/>
                      <a:pPr>
                        <a:defRPr sz="1000" b="1" i="0" u="none" strike="noStrike" kern="1200" baseline="0">
                          <a:solidFill>
                            <a:schemeClr val="tx1">
                              <a:lumMod val="75000"/>
                              <a:lumOff val="25000"/>
                            </a:schemeClr>
                          </a:solidFill>
                          <a:latin typeface="+mn-lt"/>
                          <a:ea typeface="+mn-ea"/>
                          <a:cs typeface="+mn-cs"/>
                        </a:defRPr>
                      </a:pPr>
                      <a:t>[CELLREF]</a:t>
                    </a:fld>
                    <a:endParaRPr lang="en-GB"/>
                  </a:p>
                </c:rich>
              </c:tx>
              <c:spPr>
                <a:noFill/>
                <a:ln>
                  <a:noFill/>
                </a:ln>
                <a:effectLst/>
              </c:sp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2034572955096702"/>
                      <c:h val="9.3485900379205386E-2"/>
                    </c:manualLayout>
                  </c15:layout>
                  <c15:dlblFieldTable>
                    <c15:dlblFTEntry>
                      <c15:txfldGUID>{92D53C7F-051C-4784-A4A7-C2E3AEDCFD96}</c15:txfldGUID>
                      <c15:f>Dash!$P$23</c15:f>
                      <c15:dlblFieldTableCache>
                        <c:ptCount val="1"/>
                        <c:pt idx="0">
                          <c:v>Local Economy and Jobs</c:v>
                        </c:pt>
                      </c15:dlblFieldTableCache>
                    </c15:dlblFTEntry>
                  </c15:dlblFieldTable>
                  <c15:showDataLabelsRange val="0"/>
                </c:ext>
                <c:ext xmlns:c16="http://schemas.microsoft.com/office/drawing/2014/chart" uri="{C3380CC4-5D6E-409C-BE32-E72D297353CC}">
                  <c16:uniqueId val="{0000000D-098E-4050-82EE-34294F6D40CC}"/>
                </c:ext>
              </c:extLst>
            </c:dLbl>
            <c:dLbl>
              <c:idx val="7"/>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fld id="{10C831A2-85A8-4CE2-ACD3-3ABB001AA9FB}" type="CELLREF">
                      <a:rPr lang="en-US" sz="1000"/>
                      <a:pPr>
                        <a:defRPr sz="1000" b="1" i="0" u="none" strike="noStrike" kern="1200" baseline="0">
                          <a:solidFill>
                            <a:schemeClr val="tx1">
                              <a:lumMod val="75000"/>
                              <a:lumOff val="25000"/>
                            </a:schemeClr>
                          </a:solidFill>
                          <a:latin typeface="+mn-lt"/>
                          <a:ea typeface="+mn-ea"/>
                          <a:cs typeface="+mn-cs"/>
                        </a:defRPr>
                      </a:pPr>
                      <a:t>[CELLREF]</a:t>
                    </a:fld>
                    <a:endParaRPr lang="en-GB"/>
                  </a:p>
                </c:rich>
              </c:tx>
              <c:spPr>
                <a:noFill/>
                <a:ln>
                  <a:noFill/>
                </a:ln>
                <a:effectLst/>
              </c:sp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dlblFTEntry>
                      <c15:txfldGUID>{10C831A2-85A8-4CE2-ACD3-3ABB001AA9FB}</c15:txfldGUID>
                      <c15:f>Dash!$P$24</c15:f>
                      <c15:dlblFieldTableCache>
                        <c:ptCount val="1"/>
                        <c:pt idx="0">
                          <c:v>Safety</c:v>
                        </c:pt>
                      </c15:dlblFieldTableCache>
                    </c15:dlblFTEntry>
                  </c15:dlblFieldTable>
                  <c15:showDataLabelsRange val="0"/>
                </c:ext>
                <c:ext xmlns:c16="http://schemas.microsoft.com/office/drawing/2014/chart" uri="{C3380CC4-5D6E-409C-BE32-E72D297353CC}">
                  <c16:uniqueId val="{0000000F-098E-4050-82EE-34294F6D40CC}"/>
                </c:ext>
              </c:extLst>
            </c:dLbl>
            <c:dLbl>
              <c:idx val="8"/>
              <c:layout>
                <c:manualLayout>
                  <c:x val="-6.4427530934141946E-3"/>
                  <c:y val="7.3486341676487271E-4"/>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fld id="{1B3D5E5A-6F06-49F2-927A-4900F29379CF}" type="CELLREF">
                      <a:rPr lang="en-US" sz="1000" b="1"/>
                      <a:pPr>
                        <a:defRPr sz="1000" b="1" i="0" u="none" strike="noStrike" kern="1200" baseline="0">
                          <a:solidFill>
                            <a:schemeClr val="tx1">
                              <a:lumMod val="75000"/>
                              <a:lumOff val="25000"/>
                            </a:schemeClr>
                          </a:solidFill>
                          <a:latin typeface="+mn-lt"/>
                          <a:ea typeface="+mn-ea"/>
                          <a:cs typeface="+mn-cs"/>
                        </a:defRPr>
                      </a:pPr>
                      <a:t>[CELLREF]</a:t>
                    </a:fld>
                    <a:endParaRPr lang="en-GB"/>
                  </a:p>
                </c:rich>
              </c:tx>
              <c:spPr>
                <a:noFill/>
                <a:ln>
                  <a:noFill/>
                </a:ln>
                <a:effectLst/>
              </c:sp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0564996174755237"/>
                      <c:h val="6.0591027273476261E-2"/>
                    </c:manualLayout>
                  </c15:layout>
                  <c15:dlblFieldTable>
                    <c15:dlblFTEntry>
                      <c15:txfldGUID>{1B3D5E5A-6F06-49F2-927A-4900F29379CF}</c15:txfldGUID>
                      <c15:f>Dash!$P$25</c15:f>
                      <c15:dlblFieldTableCache>
                        <c:ptCount val="1"/>
                        <c:pt idx="0">
                          <c:v>Democratic Voice</c:v>
                        </c:pt>
                      </c15:dlblFieldTableCache>
                    </c15:dlblFTEntry>
                  </c15:dlblFieldTable>
                  <c15:showDataLabelsRange val="0"/>
                </c:ext>
                <c:ext xmlns:c16="http://schemas.microsoft.com/office/drawing/2014/chart" uri="{C3380CC4-5D6E-409C-BE32-E72D297353CC}">
                  <c16:uniqueId val="{00000011-098E-4050-82EE-34294F6D40CC}"/>
                </c:ext>
              </c:extLst>
            </c:dLbl>
            <c:dLbl>
              <c:idx val="9"/>
              <c:layout>
                <c:manualLayout>
                  <c:x val="-3.6841779748092488E-3"/>
                  <c:y val="-5.2965155786562426E-3"/>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a:t>Equity</a:t>
                    </a:r>
                  </a:p>
                </c:rich>
              </c:tx>
              <c:spPr>
                <a:noFill/>
                <a:ln>
                  <a:noFill/>
                </a:ln>
                <a:effectLst/>
              </c:spPr>
              <c:showLegendKey val="0"/>
              <c:showVal val="0"/>
              <c:showCatName val="1"/>
              <c:showSerName val="0"/>
              <c:showPercent val="0"/>
              <c:showBubbleSize val="0"/>
              <c:extLst>
                <c:ext xmlns:c15="http://schemas.microsoft.com/office/drawing/2012/chart" uri="{CE6537A1-D6FC-4f65-9D91-7224C49458BB}">
                  <c15:layout>
                    <c:manualLayout>
                      <c:w val="8.9400355800250075E-2"/>
                      <c:h val="7.6099476683471584E-2"/>
                    </c:manualLayout>
                  </c15:layout>
                  <c15:showDataLabelsRange val="0"/>
                </c:ext>
                <c:ext xmlns:c16="http://schemas.microsoft.com/office/drawing/2014/chart" uri="{C3380CC4-5D6E-409C-BE32-E72D297353CC}">
                  <c16:uniqueId val="{00000013-098E-4050-82EE-34294F6D40CC}"/>
                </c:ext>
              </c:extLst>
            </c:dLbl>
            <c:dLbl>
              <c:idx val="10"/>
              <c:tx>
                <c:rich>
                  <a:bodyPr/>
                  <a:lstStyle/>
                  <a:p>
                    <a:r>
                      <a:rPr lang="en-US"/>
                      <a:t>Equality</a:t>
                    </a:r>
                  </a:p>
                </c:rich>
              </c:tx>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D616-4076-B2D5-2F1F13AAF75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Dash!$M$17:$M$27</c:f>
              <c:strCache>
                <c:ptCount val="10"/>
                <c:pt idx="0">
                  <c:v>Greenhouse Gases</c:v>
                </c:pt>
                <c:pt idx="1">
                  <c:v>Air Quality</c:v>
                </c:pt>
                <c:pt idx="2">
                  <c:v>Sustainable Transport</c:v>
                </c:pt>
                <c:pt idx="3">
                  <c:v>Biodiversity</c:v>
                </c:pt>
                <c:pt idx="4">
                  <c:v>Land Use Change</c:v>
                </c:pt>
                <c:pt idx="5">
                  <c:v>Soil and Waterway Health</c:v>
                </c:pt>
                <c:pt idx="6">
                  <c:v>Climate Change Adaptation</c:v>
                </c:pt>
                <c:pt idx="7">
                  <c:v>Energy Use</c:v>
                </c:pt>
                <c:pt idx="8">
                  <c:v>Waste</c:v>
                </c:pt>
                <c:pt idx="9">
                  <c:v>Sustainable Materials</c:v>
                </c:pt>
              </c:strCache>
            </c:strRef>
          </c:cat>
          <c:val>
            <c:numRef>
              <c:f>Dash!$N$17:$N$27</c:f>
              <c:numCache>
                <c:formatCode>General</c:formatCode>
                <c:ptCount val="11"/>
                <c:pt idx="0">
                  <c:v>2</c:v>
                </c:pt>
                <c:pt idx="1">
                  <c:v>2</c:v>
                </c:pt>
                <c:pt idx="2">
                  <c:v>2</c:v>
                </c:pt>
                <c:pt idx="3">
                  <c:v>2</c:v>
                </c:pt>
                <c:pt idx="4">
                  <c:v>2</c:v>
                </c:pt>
                <c:pt idx="5">
                  <c:v>2</c:v>
                </c:pt>
                <c:pt idx="6">
                  <c:v>2</c:v>
                </c:pt>
                <c:pt idx="7">
                  <c:v>2</c:v>
                </c:pt>
                <c:pt idx="8">
                  <c:v>2</c:v>
                </c:pt>
                <c:pt idx="9">
                  <c:v>2</c:v>
                </c:pt>
              </c:numCache>
            </c:numRef>
          </c:val>
          <c:extLst>
            <c:ext xmlns:c16="http://schemas.microsoft.com/office/drawing/2014/chart" uri="{C3380CC4-5D6E-409C-BE32-E72D297353CC}">
              <c16:uniqueId val="{00000014-098E-4050-82EE-34294F6D40CC}"/>
            </c:ext>
          </c:extLst>
        </c:ser>
        <c:ser>
          <c:idx val="1"/>
          <c:order val="1"/>
          <c:tx>
            <c:strRef>
              <c:f>Dash!$P$16</c:f>
              <c:strCache>
                <c:ptCount val="1"/>
                <c:pt idx="0">
                  <c:v>Social</c:v>
                </c:pt>
              </c:strCache>
            </c:strRef>
          </c:tx>
          <c:explosion val="10"/>
          <c:dPt>
            <c:idx val="0"/>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6-098E-4050-82EE-34294F6D40CC}"/>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18-098E-4050-82EE-34294F6D40CC}"/>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1A-098E-4050-82EE-34294F6D40CC}"/>
              </c:ext>
            </c:extLst>
          </c:dPt>
          <c:dPt>
            <c:idx val="3"/>
            <c:bubble3D val="0"/>
            <c:spPr>
              <a:solidFill>
                <a:schemeClr val="bg2">
                  <a:lumMod val="90000"/>
                </a:schemeClr>
              </a:solidFill>
              <a:ln w="19050">
                <a:solidFill>
                  <a:schemeClr val="lt1"/>
                </a:solidFill>
              </a:ln>
              <a:effectLst/>
            </c:spPr>
            <c:extLst>
              <c:ext xmlns:c16="http://schemas.microsoft.com/office/drawing/2014/chart" uri="{C3380CC4-5D6E-409C-BE32-E72D297353CC}">
                <c16:uniqueId val="{0000001C-098E-4050-82EE-34294F6D40CC}"/>
              </c:ext>
            </c:extLst>
          </c:dPt>
          <c:dPt>
            <c:idx val="4"/>
            <c:bubble3D val="0"/>
            <c:spPr>
              <a:solidFill>
                <a:schemeClr val="bg2">
                  <a:lumMod val="90000"/>
                </a:schemeClr>
              </a:solidFill>
              <a:ln w="19050">
                <a:solidFill>
                  <a:schemeClr val="lt1"/>
                </a:solidFill>
              </a:ln>
              <a:effectLst/>
            </c:spPr>
            <c:extLst>
              <c:ext xmlns:c16="http://schemas.microsoft.com/office/drawing/2014/chart" uri="{C3380CC4-5D6E-409C-BE32-E72D297353CC}">
                <c16:uniqueId val="{0000001E-098E-4050-82EE-34294F6D40CC}"/>
              </c:ext>
            </c:extLst>
          </c:dPt>
          <c:dPt>
            <c:idx val="5"/>
            <c:bubble3D val="0"/>
            <c:spPr>
              <a:solidFill>
                <a:schemeClr val="bg2">
                  <a:lumMod val="90000"/>
                </a:schemeClr>
              </a:solidFill>
              <a:ln w="19050">
                <a:solidFill>
                  <a:schemeClr val="lt1"/>
                </a:solidFill>
              </a:ln>
              <a:effectLst/>
            </c:spPr>
            <c:extLst>
              <c:ext xmlns:c16="http://schemas.microsoft.com/office/drawing/2014/chart" uri="{C3380CC4-5D6E-409C-BE32-E72D297353CC}">
                <c16:uniqueId val="{00000020-098E-4050-82EE-34294F6D40CC}"/>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22-098E-4050-82EE-34294F6D40CC}"/>
              </c:ext>
            </c:extLst>
          </c:dPt>
          <c:dPt>
            <c:idx val="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4-098E-4050-82EE-34294F6D40CC}"/>
              </c:ext>
            </c:extLst>
          </c:dPt>
          <c:dPt>
            <c:idx val="8"/>
            <c:bubble3D val="0"/>
            <c:spPr>
              <a:solidFill>
                <a:schemeClr val="bg2">
                  <a:lumMod val="90000"/>
                </a:schemeClr>
              </a:solidFill>
              <a:ln w="19050">
                <a:solidFill>
                  <a:schemeClr val="lt1"/>
                </a:solidFill>
              </a:ln>
              <a:effectLst/>
            </c:spPr>
            <c:extLst>
              <c:ext xmlns:c16="http://schemas.microsoft.com/office/drawing/2014/chart" uri="{C3380CC4-5D6E-409C-BE32-E72D297353CC}">
                <c16:uniqueId val="{00000026-098E-4050-82EE-34294F6D40CC}"/>
              </c:ext>
            </c:extLst>
          </c:dPt>
          <c:dPt>
            <c:idx val="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8-098E-4050-82EE-34294F6D40CC}"/>
              </c:ext>
            </c:extLst>
          </c:dPt>
          <c:dPt>
            <c:idx val="10"/>
            <c:bubble3D val="0"/>
            <c:spPr>
              <a:solidFill>
                <a:schemeClr val="bg2">
                  <a:lumMod val="90000"/>
                </a:schemeClr>
              </a:solidFill>
            </c:spPr>
            <c:extLst>
              <c:ext xmlns:c16="http://schemas.microsoft.com/office/drawing/2014/chart" uri="{C3380CC4-5D6E-409C-BE32-E72D297353CC}">
                <c16:uniqueId val="{00000029-D616-4076-B2D5-2F1F13AAF751}"/>
              </c:ext>
            </c:extLst>
          </c:dPt>
          <c:dLbls>
            <c:dLbl>
              <c:idx val="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6-098E-4050-82EE-34294F6D40CC}"/>
                </c:ext>
              </c:extLst>
            </c:dLbl>
            <c:dLbl>
              <c:idx val="1"/>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8-098E-4050-82EE-34294F6D40CC}"/>
                </c:ext>
              </c:extLst>
            </c:dLbl>
            <c:dLbl>
              <c:idx val="2"/>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A-098E-4050-82EE-34294F6D40CC}"/>
                </c:ext>
              </c:extLst>
            </c:dLbl>
            <c:dLbl>
              <c:idx val="5"/>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0-098E-4050-82EE-34294F6D40CC}"/>
                </c:ext>
              </c:extLst>
            </c:dLbl>
            <c:dLbl>
              <c:idx val="6"/>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2-098E-4050-82EE-34294F6D40CC}"/>
                </c:ext>
              </c:extLst>
            </c:dLbl>
            <c:dLbl>
              <c:idx val="7"/>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a:t>Energy</a:t>
                    </a:r>
                    <a:r>
                      <a:rPr lang="en-US" sz="1000" baseline="0"/>
                      <a:t> Use</a:t>
                    </a:r>
                    <a:endParaRPr lang="en-US" sz="1000"/>
                  </a:p>
                </c:rich>
              </c:tx>
              <c:spPr>
                <a:noFill/>
                <a:ln>
                  <a:noFill/>
                </a:ln>
                <a:effectLst/>
              </c:sp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24-098E-4050-82EE-34294F6D40CC}"/>
                </c:ext>
              </c:extLst>
            </c:dLbl>
            <c:dLbl>
              <c:idx val="8"/>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6-098E-4050-82EE-34294F6D40CC}"/>
                </c:ext>
              </c:extLst>
            </c:dLbl>
            <c:dLbl>
              <c:idx val="9"/>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8-098E-4050-82EE-34294F6D40C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Dash!$M$17:$M$27</c:f>
              <c:strCache>
                <c:ptCount val="10"/>
                <c:pt idx="0">
                  <c:v>Greenhouse Gases</c:v>
                </c:pt>
                <c:pt idx="1">
                  <c:v>Air Quality</c:v>
                </c:pt>
                <c:pt idx="2">
                  <c:v>Sustainable Transport</c:v>
                </c:pt>
                <c:pt idx="3">
                  <c:v>Biodiversity</c:v>
                </c:pt>
                <c:pt idx="4">
                  <c:v>Land Use Change</c:v>
                </c:pt>
                <c:pt idx="5">
                  <c:v>Soil and Waterway Health</c:v>
                </c:pt>
                <c:pt idx="6">
                  <c:v>Climate Change Adaptation</c:v>
                </c:pt>
                <c:pt idx="7">
                  <c:v>Energy Use</c:v>
                </c:pt>
                <c:pt idx="8">
                  <c:v>Waste</c:v>
                </c:pt>
                <c:pt idx="9">
                  <c:v>Sustainable Materials</c:v>
                </c:pt>
              </c:strCache>
            </c:strRef>
          </c:cat>
          <c:val>
            <c:numRef>
              <c:f>Dash!$Q$17:$Q$27</c:f>
              <c:numCache>
                <c:formatCode>General</c:formatCode>
                <c:ptCount val="11"/>
                <c:pt idx="0">
                  <c:v>2</c:v>
                </c:pt>
                <c:pt idx="1">
                  <c:v>2</c:v>
                </c:pt>
                <c:pt idx="2">
                  <c:v>2</c:v>
                </c:pt>
                <c:pt idx="3">
                  <c:v>2</c:v>
                </c:pt>
                <c:pt idx="4">
                  <c:v>2</c:v>
                </c:pt>
                <c:pt idx="5">
                  <c:v>2</c:v>
                </c:pt>
                <c:pt idx="6">
                  <c:v>2</c:v>
                </c:pt>
                <c:pt idx="7">
                  <c:v>2</c:v>
                </c:pt>
                <c:pt idx="8">
                  <c:v>2</c:v>
                </c:pt>
                <c:pt idx="9">
                  <c:v>2</c:v>
                </c:pt>
              </c:numCache>
            </c:numRef>
          </c:val>
          <c:extLst>
            <c:ext xmlns:c16="http://schemas.microsoft.com/office/drawing/2014/chart" uri="{C3380CC4-5D6E-409C-BE32-E72D297353CC}">
              <c16:uniqueId val="{00000029-098E-4050-82EE-34294F6D40CC}"/>
            </c:ext>
          </c:extLst>
        </c:ser>
        <c:dLbls>
          <c:showLegendKey val="0"/>
          <c:showVal val="0"/>
          <c:showCatName val="1"/>
          <c:showSerName val="0"/>
          <c:showPercent val="0"/>
          <c:showBubbleSize val="0"/>
          <c:showLeaderLines val="1"/>
        </c:dLbls>
        <c:firstSliceAng val="0"/>
        <c:holeSize val="3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25298397570145"/>
          <c:y val="2.2743420637326161E-2"/>
          <c:w val="0.68949299414400533"/>
          <c:h val="0.93745559324735306"/>
        </c:manualLayout>
      </c:layout>
      <c:doughnutChart>
        <c:varyColors val="1"/>
        <c:dLbls>
          <c:showLegendKey val="0"/>
          <c:showVal val="0"/>
          <c:showCatName val="0"/>
          <c:showSerName val="0"/>
          <c:showPercent val="0"/>
          <c:showBubbleSize val="0"/>
          <c:showLeaderLines val="0"/>
        </c:dLbls>
        <c:firstSliceAng val="0"/>
        <c:holeSize val="67"/>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dLbls>
          <c:showLegendKey val="0"/>
          <c:showVal val="0"/>
          <c:showCatName val="0"/>
          <c:showSerName val="0"/>
          <c:showPercent val="0"/>
          <c:showBubbleSize val="0"/>
          <c:showLeaderLines val="0"/>
        </c:dLbls>
        <c:firstSliceAng val="0"/>
        <c:holeSize val="47"/>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33624455226586"/>
          <c:y val="0"/>
          <c:w val="0.76860176314939987"/>
          <c:h val="0.94688676406374428"/>
        </c:manualLayout>
      </c:layout>
      <c:doughnutChart>
        <c:varyColors val="1"/>
        <c:ser>
          <c:idx val="0"/>
          <c:order val="0"/>
          <c:explosion val="18"/>
          <c:dPt>
            <c:idx val="0"/>
            <c:bubble3D val="0"/>
            <c:spPr>
              <a:solidFill>
                <a:schemeClr val="accent6"/>
              </a:solidFill>
              <a:ln w="19050">
                <a:solidFill>
                  <a:schemeClr val="lt1"/>
                </a:solidFill>
              </a:ln>
              <a:effectLst/>
            </c:spPr>
            <c:extLst>
              <c:ext xmlns:c16="http://schemas.microsoft.com/office/drawing/2014/chart" uri="{C3380CC4-5D6E-409C-BE32-E72D297353CC}">
                <c16:uniqueId val="{00000001-889D-4D4A-9C00-E7D60D775987}"/>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889D-4D4A-9C00-E7D60D775987}"/>
              </c:ext>
            </c:extLst>
          </c:dPt>
          <c:dPt>
            <c:idx val="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5-889D-4D4A-9C00-E7D60D775987}"/>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889D-4D4A-9C00-E7D60D775987}"/>
              </c:ext>
            </c:extLst>
          </c:dPt>
          <c:dPt>
            <c:idx val="4"/>
            <c:bubble3D val="0"/>
            <c:spPr>
              <a:solidFill>
                <a:srgbClr val="E12809"/>
              </a:solidFill>
              <a:ln w="19050">
                <a:solidFill>
                  <a:schemeClr val="lt1"/>
                </a:solidFill>
              </a:ln>
              <a:effectLst/>
            </c:spPr>
            <c:extLst>
              <c:ext xmlns:c16="http://schemas.microsoft.com/office/drawing/2014/chart" uri="{C3380CC4-5D6E-409C-BE32-E72D297353CC}">
                <c16:uniqueId val="{00000009-889D-4D4A-9C00-E7D60D775987}"/>
              </c:ext>
            </c:extLst>
          </c:dPt>
          <c:dPt>
            <c:idx val="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0B-889D-4D4A-9C00-E7D60D7759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889D-4D4A-9C00-E7D60D775987}"/>
              </c:ext>
            </c:extLst>
          </c:dPt>
          <c:dPt>
            <c:idx val="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F-889D-4D4A-9C00-E7D60D775987}"/>
              </c:ext>
            </c:extLst>
          </c:dPt>
          <c:dPt>
            <c:idx val="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11-889D-4D4A-9C00-E7D60D775987}"/>
              </c:ext>
            </c:extLst>
          </c:dPt>
          <c:dPt>
            <c:idx val="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3-889D-4D4A-9C00-E7D60D775987}"/>
              </c:ext>
            </c:extLst>
          </c:dPt>
          <c:dPt>
            <c:idx val="10"/>
            <c:bubble3D val="0"/>
            <c:spPr>
              <a:solidFill>
                <a:srgbClr val="E12809"/>
              </a:solidFill>
              <a:ln w="19050">
                <a:solidFill>
                  <a:schemeClr val="lt1"/>
                </a:solidFill>
              </a:ln>
              <a:effectLst/>
            </c:spPr>
            <c:extLst>
              <c:ext xmlns:c16="http://schemas.microsoft.com/office/drawing/2014/chart" uri="{C3380CC4-5D6E-409C-BE32-E72D297353CC}">
                <c16:uniqueId val="{00000015-889D-4D4A-9C00-E7D60D775987}"/>
              </c:ext>
            </c:extLst>
          </c:dPt>
          <c:dPt>
            <c:idx val="11"/>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17-889D-4D4A-9C00-E7D60D775987}"/>
              </c:ext>
            </c:extLst>
          </c:dPt>
          <c:dPt>
            <c:idx val="12"/>
            <c:bubble3D val="0"/>
            <c:spPr>
              <a:solidFill>
                <a:schemeClr val="accent6"/>
              </a:solidFill>
              <a:ln w="19050">
                <a:solidFill>
                  <a:schemeClr val="lt1"/>
                </a:solidFill>
              </a:ln>
              <a:effectLst/>
            </c:spPr>
            <c:extLst>
              <c:ext xmlns:c16="http://schemas.microsoft.com/office/drawing/2014/chart" uri="{C3380CC4-5D6E-409C-BE32-E72D297353CC}">
                <c16:uniqueId val="{00000019-889D-4D4A-9C00-E7D60D775987}"/>
              </c:ext>
            </c:extLst>
          </c:dPt>
          <c:dPt>
            <c:idx val="1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B-889D-4D4A-9C00-E7D60D775987}"/>
              </c:ext>
            </c:extLst>
          </c:dPt>
          <c:dPt>
            <c:idx val="14"/>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1D-889D-4D4A-9C00-E7D60D775987}"/>
              </c:ext>
            </c:extLst>
          </c:dPt>
          <c:dPt>
            <c:idx val="1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F-889D-4D4A-9C00-E7D60D775987}"/>
              </c:ext>
            </c:extLst>
          </c:dPt>
          <c:dPt>
            <c:idx val="16"/>
            <c:bubble3D val="0"/>
            <c:spPr>
              <a:solidFill>
                <a:srgbClr val="E12809"/>
              </a:solidFill>
              <a:ln w="19050">
                <a:solidFill>
                  <a:schemeClr val="lt1"/>
                </a:solidFill>
              </a:ln>
              <a:effectLst/>
            </c:spPr>
            <c:extLst>
              <c:ext xmlns:c16="http://schemas.microsoft.com/office/drawing/2014/chart" uri="{C3380CC4-5D6E-409C-BE32-E72D297353CC}">
                <c16:uniqueId val="{00000021-889D-4D4A-9C00-E7D60D775987}"/>
              </c:ext>
            </c:extLst>
          </c:dPt>
          <c:dPt>
            <c:idx val="17"/>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23-889D-4D4A-9C00-E7D60D775987}"/>
              </c:ext>
            </c:extLst>
          </c:dPt>
          <c:dPt>
            <c:idx val="18"/>
            <c:bubble3D val="0"/>
            <c:spPr>
              <a:solidFill>
                <a:schemeClr val="accent6"/>
              </a:solidFill>
              <a:ln w="19050">
                <a:solidFill>
                  <a:schemeClr val="lt1"/>
                </a:solidFill>
              </a:ln>
              <a:effectLst/>
            </c:spPr>
            <c:extLst>
              <c:ext xmlns:c16="http://schemas.microsoft.com/office/drawing/2014/chart" uri="{C3380CC4-5D6E-409C-BE32-E72D297353CC}">
                <c16:uniqueId val="{00000025-889D-4D4A-9C00-E7D60D775987}"/>
              </c:ext>
            </c:extLst>
          </c:dPt>
          <c:dPt>
            <c:idx val="1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27-889D-4D4A-9C00-E7D60D775987}"/>
              </c:ext>
            </c:extLst>
          </c:dPt>
          <c:dPt>
            <c:idx val="2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29-889D-4D4A-9C00-E7D60D775987}"/>
              </c:ext>
            </c:extLst>
          </c:dPt>
          <c:dPt>
            <c:idx val="2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B-889D-4D4A-9C00-E7D60D775987}"/>
              </c:ext>
            </c:extLst>
          </c:dPt>
          <c:dPt>
            <c:idx val="22"/>
            <c:bubble3D val="0"/>
            <c:spPr>
              <a:solidFill>
                <a:srgbClr val="E12809"/>
              </a:solidFill>
              <a:ln w="19050">
                <a:solidFill>
                  <a:schemeClr val="lt1"/>
                </a:solidFill>
              </a:ln>
              <a:effectLst/>
            </c:spPr>
            <c:extLst>
              <c:ext xmlns:c16="http://schemas.microsoft.com/office/drawing/2014/chart" uri="{C3380CC4-5D6E-409C-BE32-E72D297353CC}">
                <c16:uniqueId val="{0000002D-889D-4D4A-9C00-E7D60D775987}"/>
              </c:ext>
            </c:extLst>
          </c:dPt>
          <c:dPt>
            <c:idx val="23"/>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2F-889D-4D4A-9C00-E7D60D775987}"/>
              </c:ext>
            </c:extLst>
          </c:dPt>
          <c:dPt>
            <c:idx val="24"/>
            <c:bubble3D val="0"/>
            <c:spPr>
              <a:solidFill>
                <a:schemeClr val="accent6"/>
              </a:solidFill>
              <a:ln w="19050">
                <a:solidFill>
                  <a:schemeClr val="lt1"/>
                </a:solidFill>
              </a:ln>
              <a:effectLst/>
            </c:spPr>
            <c:extLst>
              <c:ext xmlns:c16="http://schemas.microsoft.com/office/drawing/2014/chart" uri="{C3380CC4-5D6E-409C-BE32-E72D297353CC}">
                <c16:uniqueId val="{00000031-889D-4D4A-9C00-E7D60D775987}"/>
              </c:ext>
            </c:extLst>
          </c:dPt>
          <c:dPt>
            <c:idx val="2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3-889D-4D4A-9C00-E7D60D775987}"/>
              </c:ext>
            </c:extLst>
          </c:dPt>
          <c:dPt>
            <c:idx val="2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35-889D-4D4A-9C00-E7D60D775987}"/>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889D-4D4A-9C00-E7D60D775987}"/>
              </c:ext>
            </c:extLst>
          </c:dPt>
          <c:dPt>
            <c:idx val="28"/>
            <c:bubble3D val="0"/>
            <c:spPr>
              <a:solidFill>
                <a:srgbClr val="E12809"/>
              </a:solidFill>
              <a:ln w="19050">
                <a:solidFill>
                  <a:schemeClr val="lt1"/>
                </a:solidFill>
              </a:ln>
              <a:effectLst/>
            </c:spPr>
            <c:extLst>
              <c:ext xmlns:c16="http://schemas.microsoft.com/office/drawing/2014/chart" uri="{C3380CC4-5D6E-409C-BE32-E72D297353CC}">
                <c16:uniqueId val="{00000039-889D-4D4A-9C00-E7D60D775987}"/>
              </c:ext>
            </c:extLst>
          </c:dPt>
          <c:dPt>
            <c:idx val="29"/>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3B-889D-4D4A-9C00-E7D60D775987}"/>
              </c:ext>
            </c:extLst>
          </c:dPt>
          <c:dPt>
            <c:idx val="30"/>
            <c:bubble3D val="0"/>
            <c:spPr>
              <a:solidFill>
                <a:schemeClr val="accent6"/>
              </a:solidFill>
              <a:ln w="19050">
                <a:solidFill>
                  <a:schemeClr val="lt1"/>
                </a:solidFill>
              </a:ln>
              <a:effectLst/>
            </c:spPr>
            <c:extLst>
              <c:ext xmlns:c16="http://schemas.microsoft.com/office/drawing/2014/chart" uri="{C3380CC4-5D6E-409C-BE32-E72D297353CC}">
                <c16:uniqueId val="{0000003D-889D-4D4A-9C00-E7D60D775987}"/>
              </c:ext>
            </c:extLst>
          </c:dPt>
          <c:dPt>
            <c:idx val="3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F-889D-4D4A-9C00-E7D60D775987}"/>
              </c:ext>
            </c:extLst>
          </c:dPt>
          <c:dPt>
            <c:idx val="3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41-889D-4D4A-9C00-E7D60D775987}"/>
              </c:ext>
            </c:extLst>
          </c:dPt>
          <c:dPt>
            <c:idx val="3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43-889D-4D4A-9C00-E7D60D775987}"/>
              </c:ext>
            </c:extLst>
          </c:dPt>
          <c:dPt>
            <c:idx val="34"/>
            <c:bubble3D val="0"/>
            <c:spPr>
              <a:solidFill>
                <a:srgbClr val="E12809"/>
              </a:solidFill>
              <a:ln w="19050">
                <a:solidFill>
                  <a:schemeClr val="lt1"/>
                </a:solidFill>
              </a:ln>
              <a:effectLst/>
            </c:spPr>
            <c:extLst>
              <c:ext xmlns:c16="http://schemas.microsoft.com/office/drawing/2014/chart" uri="{C3380CC4-5D6E-409C-BE32-E72D297353CC}">
                <c16:uniqueId val="{00000045-889D-4D4A-9C00-E7D60D775987}"/>
              </c:ext>
            </c:extLst>
          </c:dPt>
          <c:dPt>
            <c:idx val="3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47-889D-4D4A-9C00-E7D60D775987}"/>
              </c:ext>
            </c:extLst>
          </c:dPt>
          <c:dPt>
            <c:idx val="36"/>
            <c:bubble3D val="0"/>
            <c:spPr>
              <a:solidFill>
                <a:schemeClr val="accent6"/>
              </a:solidFill>
              <a:ln w="19050">
                <a:solidFill>
                  <a:schemeClr val="lt1"/>
                </a:solidFill>
              </a:ln>
              <a:effectLst/>
            </c:spPr>
            <c:extLst>
              <c:ext xmlns:c16="http://schemas.microsoft.com/office/drawing/2014/chart" uri="{C3380CC4-5D6E-409C-BE32-E72D297353CC}">
                <c16:uniqueId val="{00000049-889D-4D4A-9C00-E7D60D775987}"/>
              </c:ext>
            </c:extLst>
          </c:dPt>
          <c:dPt>
            <c:idx val="3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4B-889D-4D4A-9C00-E7D60D775987}"/>
              </c:ext>
            </c:extLst>
          </c:dPt>
          <c:dPt>
            <c:idx val="3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4D-889D-4D4A-9C00-E7D60D775987}"/>
              </c:ext>
            </c:extLst>
          </c:dPt>
          <c:dPt>
            <c:idx val="3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4F-889D-4D4A-9C00-E7D60D775987}"/>
              </c:ext>
            </c:extLst>
          </c:dPt>
          <c:dPt>
            <c:idx val="40"/>
            <c:bubble3D val="0"/>
            <c:spPr>
              <a:solidFill>
                <a:srgbClr val="E12809"/>
              </a:solidFill>
              <a:ln w="19050">
                <a:solidFill>
                  <a:schemeClr val="lt1"/>
                </a:solidFill>
              </a:ln>
              <a:effectLst/>
            </c:spPr>
            <c:extLst>
              <c:ext xmlns:c16="http://schemas.microsoft.com/office/drawing/2014/chart" uri="{C3380CC4-5D6E-409C-BE32-E72D297353CC}">
                <c16:uniqueId val="{00000051-889D-4D4A-9C00-E7D60D775987}"/>
              </c:ext>
            </c:extLst>
          </c:dPt>
          <c:dPt>
            <c:idx val="41"/>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53-889D-4D4A-9C00-E7D60D775987}"/>
              </c:ext>
            </c:extLst>
          </c:dPt>
          <c:dPt>
            <c:idx val="42"/>
            <c:bubble3D val="0"/>
            <c:spPr>
              <a:solidFill>
                <a:schemeClr val="accent6"/>
              </a:solidFill>
              <a:ln w="19050">
                <a:solidFill>
                  <a:schemeClr val="lt1"/>
                </a:solidFill>
              </a:ln>
              <a:effectLst/>
            </c:spPr>
            <c:extLst>
              <c:ext xmlns:c16="http://schemas.microsoft.com/office/drawing/2014/chart" uri="{C3380CC4-5D6E-409C-BE32-E72D297353CC}">
                <c16:uniqueId val="{00000055-889D-4D4A-9C00-E7D60D775987}"/>
              </c:ext>
            </c:extLst>
          </c:dPt>
          <c:dPt>
            <c:idx val="4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57-889D-4D4A-9C00-E7D60D775987}"/>
              </c:ext>
            </c:extLst>
          </c:dPt>
          <c:dPt>
            <c:idx val="44"/>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59-889D-4D4A-9C00-E7D60D775987}"/>
              </c:ext>
            </c:extLst>
          </c:dPt>
          <c:dPt>
            <c:idx val="4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5B-889D-4D4A-9C00-E7D60D775987}"/>
              </c:ext>
            </c:extLst>
          </c:dPt>
          <c:dPt>
            <c:idx val="46"/>
            <c:bubble3D val="0"/>
            <c:spPr>
              <a:solidFill>
                <a:srgbClr val="E12809"/>
              </a:solidFill>
              <a:ln w="19050">
                <a:solidFill>
                  <a:schemeClr val="lt1"/>
                </a:solidFill>
              </a:ln>
              <a:effectLst/>
            </c:spPr>
            <c:extLst>
              <c:ext xmlns:c16="http://schemas.microsoft.com/office/drawing/2014/chart" uri="{C3380CC4-5D6E-409C-BE32-E72D297353CC}">
                <c16:uniqueId val="{0000005D-889D-4D4A-9C00-E7D60D775987}"/>
              </c:ext>
            </c:extLst>
          </c:dPt>
          <c:dPt>
            <c:idx val="47"/>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5F-889D-4D4A-9C00-E7D60D775987}"/>
              </c:ext>
            </c:extLst>
          </c:dPt>
          <c:dPt>
            <c:idx val="48"/>
            <c:bubble3D val="0"/>
            <c:spPr>
              <a:solidFill>
                <a:schemeClr val="accent6"/>
              </a:solidFill>
              <a:ln w="19050">
                <a:solidFill>
                  <a:schemeClr val="lt1"/>
                </a:solidFill>
              </a:ln>
              <a:effectLst/>
            </c:spPr>
            <c:extLst>
              <c:ext xmlns:c16="http://schemas.microsoft.com/office/drawing/2014/chart" uri="{C3380CC4-5D6E-409C-BE32-E72D297353CC}">
                <c16:uniqueId val="{00000061-889D-4D4A-9C00-E7D60D775987}"/>
              </c:ext>
            </c:extLst>
          </c:dPt>
          <c:dPt>
            <c:idx val="4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63-889D-4D4A-9C00-E7D60D775987}"/>
              </c:ext>
            </c:extLst>
          </c:dPt>
          <c:dPt>
            <c:idx val="5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65-889D-4D4A-9C00-E7D60D775987}"/>
              </c:ext>
            </c:extLst>
          </c:dPt>
          <c:dPt>
            <c:idx val="5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67-889D-4D4A-9C00-E7D60D775987}"/>
              </c:ext>
            </c:extLst>
          </c:dPt>
          <c:dPt>
            <c:idx val="52"/>
            <c:bubble3D val="0"/>
            <c:spPr>
              <a:solidFill>
                <a:srgbClr val="E12809"/>
              </a:solidFill>
              <a:ln w="19050">
                <a:solidFill>
                  <a:schemeClr val="lt1"/>
                </a:solidFill>
              </a:ln>
              <a:effectLst/>
            </c:spPr>
            <c:extLst>
              <c:ext xmlns:c16="http://schemas.microsoft.com/office/drawing/2014/chart" uri="{C3380CC4-5D6E-409C-BE32-E72D297353CC}">
                <c16:uniqueId val="{00000069-889D-4D4A-9C00-E7D60D775987}"/>
              </c:ext>
            </c:extLst>
          </c:dPt>
          <c:dPt>
            <c:idx val="53"/>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6B-889D-4D4A-9C00-E7D60D775987}"/>
              </c:ext>
            </c:extLst>
          </c:dPt>
          <c:dPt>
            <c:idx val="54"/>
            <c:bubble3D val="0"/>
            <c:spPr>
              <a:solidFill>
                <a:schemeClr val="accent6"/>
              </a:solidFill>
              <a:ln w="19050">
                <a:solidFill>
                  <a:schemeClr val="lt1"/>
                </a:solidFill>
              </a:ln>
              <a:effectLst/>
            </c:spPr>
            <c:extLst>
              <c:ext xmlns:c16="http://schemas.microsoft.com/office/drawing/2014/chart" uri="{C3380CC4-5D6E-409C-BE32-E72D297353CC}">
                <c16:uniqueId val="{0000006D-889D-4D4A-9C00-E7D60D775987}"/>
              </c:ext>
            </c:extLst>
          </c:dPt>
          <c:dPt>
            <c:idx val="5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6F-889D-4D4A-9C00-E7D60D775987}"/>
              </c:ext>
            </c:extLst>
          </c:dPt>
          <c:dPt>
            <c:idx val="5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71-889D-4D4A-9C00-E7D60D775987}"/>
              </c:ext>
            </c:extLst>
          </c:dPt>
          <c:dPt>
            <c:idx val="5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73-889D-4D4A-9C00-E7D60D775987}"/>
              </c:ext>
            </c:extLst>
          </c:dPt>
          <c:dPt>
            <c:idx val="58"/>
            <c:bubble3D val="0"/>
            <c:spPr>
              <a:solidFill>
                <a:srgbClr val="E12809"/>
              </a:solidFill>
              <a:ln w="19050">
                <a:solidFill>
                  <a:schemeClr val="lt1"/>
                </a:solidFill>
              </a:ln>
              <a:effectLst/>
            </c:spPr>
            <c:extLst>
              <c:ext xmlns:c16="http://schemas.microsoft.com/office/drawing/2014/chart" uri="{C3380CC4-5D6E-409C-BE32-E72D297353CC}">
                <c16:uniqueId val="{00000075-889D-4D4A-9C00-E7D60D775987}"/>
              </c:ext>
            </c:extLst>
          </c:dPt>
          <c:dPt>
            <c:idx val="59"/>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77-889D-4D4A-9C00-E7D60D775987}"/>
              </c:ext>
            </c:extLst>
          </c:dPt>
          <c:val>
            <c:numRef>
              <c:f>'Env Wheel'!$B$2:$B$61</c:f>
              <c:numCache>
                <c:formatCode>General</c:formatCode>
                <c:ptCount val="60"/>
                <c:pt idx="0">
                  <c:v>0</c:v>
                </c:pt>
                <c:pt idx="1">
                  <c:v>0</c:v>
                </c:pt>
                <c:pt idx="2">
                  <c:v>0</c:v>
                </c:pt>
                <c:pt idx="3">
                  <c:v>0</c:v>
                </c:pt>
                <c:pt idx="4">
                  <c:v>0</c:v>
                </c:pt>
                <c:pt idx="5">
                  <c:v>1</c:v>
                </c:pt>
                <c:pt idx="6">
                  <c:v>0</c:v>
                </c:pt>
                <c:pt idx="7">
                  <c:v>0</c:v>
                </c:pt>
                <c:pt idx="8">
                  <c:v>0</c:v>
                </c:pt>
                <c:pt idx="9">
                  <c:v>0</c:v>
                </c:pt>
                <c:pt idx="10">
                  <c:v>0</c:v>
                </c:pt>
                <c:pt idx="11">
                  <c:v>1</c:v>
                </c:pt>
                <c:pt idx="12">
                  <c:v>0</c:v>
                </c:pt>
                <c:pt idx="13">
                  <c:v>0</c:v>
                </c:pt>
                <c:pt idx="14">
                  <c:v>0</c:v>
                </c:pt>
                <c:pt idx="15">
                  <c:v>0</c:v>
                </c:pt>
                <c:pt idx="16">
                  <c:v>0</c:v>
                </c:pt>
                <c:pt idx="17">
                  <c:v>1</c:v>
                </c:pt>
                <c:pt idx="18">
                  <c:v>0</c:v>
                </c:pt>
                <c:pt idx="19">
                  <c:v>0</c:v>
                </c:pt>
                <c:pt idx="20">
                  <c:v>0</c:v>
                </c:pt>
                <c:pt idx="21">
                  <c:v>0</c:v>
                </c:pt>
                <c:pt idx="22">
                  <c:v>0</c:v>
                </c:pt>
                <c:pt idx="23">
                  <c:v>1</c:v>
                </c:pt>
                <c:pt idx="24">
                  <c:v>0</c:v>
                </c:pt>
                <c:pt idx="25">
                  <c:v>0</c:v>
                </c:pt>
                <c:pt idx="26">
                  <c:v>0</c:v>
                </c:pt>
                <c:pt idx="27">
                  <c:v>0</c:v>
                </c:pt>
                <c:pt idx="28">
                  <c:v>0</c:v>
                </c:pt>
                <c:pt idx="29">
                  <c:v>1</c:v>
                </c:pt>
                <c:pt idx="30">
                  <c:v>0</c:v>
                </c:pt>
                <c:pt idx="31">
                  <c:v>0</c:v>
                </c:pt>
                <c:pt idx="32">
                  <c:v>0</c:v>
                </c:pt>
                <c:pt idx="33">
                  <c:v>0</c:v>
                </c:pt>
                <c:pt idx="34">
                  <c:v>0</c:v>
                </c:pt>
                <c:pt idx="35">
                  <c:v>1</c:v>
                </c:pt>
                <c:pt idx="36">
                  <c:v>0</c:v>
                </c:pt>
                <c:pt idx="37">
                  <c:v>0</c:v>
                </c:pt>
                <c:pt idx="38">
                  <c:v>0</c:v>
                </c:pt>
                <c:pt idx="39">
                  <c:v>0</c:v>
                </c:pt>
                <c:pt idx="40">
                  <c:v>0</c:v>
                </c:pt>
                <c:pt idx="41">
                  <c:v>1</c:v>
                </c:pt>
                <c:pt idx="42">
                  <c:v>0</c:v>
                </c:pt>
                <c:pt idx="43">
                  <c:v>0</c:v>
                </c:pt>
                <c:pt idx="44">
                  <c:v>0</c:v>
                </c:pt>
                <c:pt idx="45">
                  <c:v>0</c:v>
                </c:pt>
                <c:pt idx="46">
                  <c:v>0</c:v>
                </c:pt>
                <c:pt idx="47">
                  <c:v>1</c:v>
                </c:pt>
                <c:pt idx="48">
                  <c:v>0</c:v>
                </c:pt>
                <c:pt idx="49">
                  <c:v>0</c:v>
                </c:pt>
                <c:pt idx="50">
                  <c:v>0</c:v>
                </c:pt>
                <c:pt idx="51">
                  <c:v>0</c:v>
                </c:pt>
                <c:pt idx="52">
                  <c:v>0</c:v>
                </c:pt>
                <c:pt idx="53">
                  <c:v>1</c:v>
                </c:pt>
                <c:pt idx="54">
                  <c:v>0</c:v>
                </c:pt>
                <c:pt idx="55">
                  <c:v>0</c:v>
                </c:pt>
                <c:pt idx="56">
                  <c:v>0</c:v>
                </c:pt>
                <c:pt idx="57">
                  <c:v>0</c:v>
                </c:pt>
                <c:pt idx="58">
                  <c:v>0</c:v>
                </c:pt>
                <c:pt idx="59">
                  <c:v>1</c:v>
                </c:pt>
              </c:numCache>
            </c:numRef>
          </c:val>
          <c:extLst>
            <c:ext xmlns:c16="http://schemas.microsoft.com/office/drawing/2014/chart" uri="{C3380CC4-5D6E-409C-BE32-E72D297353CC}">
              <c16:uniqueId val="{00000078-889D-4D4A-9C00-E7D60D775987}"/>
            </c:ext>
          </c:extLst>
        </c:ser>
        <c:dLbls>
          <c:showLegendKey val="0"/>
          <c:showVal val="0"/>
          <c:showCatName val="0"/>
          <c:showSerName val="0"/>
          <c:showPercent val="0"/>
          <c:showBubbleSize val="0"/>
          <c:showLeaderLines val="1"/>
        </c:dLbls>
        <c:firstSliceAng val="0"/>
        <c:holeSize val="67"/>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30226769972475"/>
          <c:y val="0.1358382144229707"/>
          <c:w val="0.65388652462084573"/>
          <c:h val="0.77015969496297976"/>
        </c:manualLayout>
      </c:layout>
      <c:doughnutChart>
        <c:varyColors val="1"/>
        <c:ser>
          <c:idx val="0"/>
          <c:order val="0"/>
          <c:explosion val="17"/>
          <c:dPt>
            <c:idx val="0"/>
            <c:bubble3D val="0"/>
            <c:spPr>
              <a:solidFill>
                <a:schemeClr val="accent6"/>
              </a:solidFill>
              <a:ln w="19050">
                <a:solidFill>
                  <a:schemeClr val="lt1"/>
                </a:solidFill>
              </a:ln>
              <a:effectLst/>
            </c:spPr>
            <c:extLst>
              <c:ext xmlns:c16="http://schemas.microsoft.com/office/drawing/2014/chart" uri="{C3380CC4-5D6E-409C-BE32-E72D297353CC}">
                <c16:uniqueId val="{00000001-CB10-462C-99EE-46A5C31E1F05}"/>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CB10-462C-99EE-46A5C31E1F05}"/>
              </c:ext>
            </c:extLst>
          </c:dPt>
          <c:dPt>
            <c:idx val="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5-CB10-462C-99EE-46A5C31E1F05}"/>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CB10-462C-99EE-46A5C31E1F05}"/>
              </c:ext>
            </c:extLst>
          </c:dPt>
          <c:dPt>
            <c:idx val="4"/>
            <c:bubble3D val="0"/>
            <c:spPr>
              <a:solidFill>
                <a:srgbClr val="E12809"/>
              </a:solidFill>
              <a:ln w="19050">
                <a:solidFill>
                  <a:schemeClr val="lt1"/>
                </a:solidFill>
              </a:ln>
              <a:effectLst/>
            </c:spPr>
            <c:extLst>
              <c:ext xmlns:c16="http://schemas.microsoft.com/office/drawing/2014/chart" uri="{C3380CC4-5D6E-409C-BE32-E72D297353CC}">
                <c16:uniqueId val="{00000009-CB10-462C-99EE-46A5C31E1F05}"/>
              </c:ext>
            </c:extLst>
          </c:dPt>
          <c:dPt>
            <c:idx val="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0B-CB10-462C-99EE-46A5C31E1F05}"/>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B10-462C-99EE-46A5C31E1F05}"/>
              </c:ext>
            </c:extLst>
          </c:dPt>
          <c:dPt>
            <c:idx val="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F-CB10-462C-99EE-46A5C31E1F05}"/>
              </c:ext>
            </c:extLst>
          </c:dPt>
          <c:dPt>
            <c:idx val="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11-CB10-462C-99EE-46A5C31E1F05}"/>
              </c:ext>
            </c:extLst>
          </c:dPt>
          <c:dPt>
            <c:idx val="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3-CB10-462C-99EE-46A5C31E1F05}"/>
              </c:ext>
            </c:extLst>
          </c:dPt>
          <c:dPt>
            <c:idx val="10"/>
            <c:bubble3D val="0"/>
            <c:spPr>
              <a:solidFill>
                <a:srgbClr val="E12809"/>
              </a:solidFill>
              <a:ln w="19050">
                <a:solidFill>
                  <a:schemeClr val="lt1"/>
                </a:solidFill>
              </a:ln>
              <a:effectLst/>
            </c:spPr>
            <c:extLst>
              <c:ext xmlns:c16="http://schemas.microsoft.com/office/drawing/2014/chart" uri="{C3380CC4-5D6E-409C-BE32-E72D297353CC}">
                <c16:uniqueId val="{00000015-CB10-462C-99EE-46A5C31E1F05}"/>
              </c:ext>
            </c:extLst>
          </c:dPt>
          <c:dPt>
            <c:idx val="11"/>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17-CB10-462C-99EE-46A5C31E1F05}"/>
              </c:ext>
            </c:extLst>
          </c:dPt>
          <c:dPt>
            <c:idx val="12"/>
            <c:bubble3D val="0"/>
            <c:spPr>
              <a:solidFill>
                <a:schemeClr val="accent6"/>
              </a:solidFill>
              <a:ln w="19050">
                <a:solidFill>
                  <a:schemeClr val="lt1"/>
                </a:solidFill>
              </a:ln>
              <a:effectLst/>
            </c:spPr>
            <c:extLst>
              <c:ext xmlns:c16="http://schemas.microsoft.com/office/drawing/2014/chart" uri="{C3380CC4-5D6E-409C-BE32-E72D297353CC}">
                <c16:uniqueId val="{00000019-CB10-462C-99EE-46A5C31E1F05}"/>
              </c:ext>
            </c:extLst>
          </c:dPt>
          <c:dPt>
            <c:idx val="1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B-CB10-462C-99EE-46A5C31E1F05}"/>
              </c:ext>
            </c:extLst>
          </c:dPt>
          <c:dPt>
            <c:idx val="14"/>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1D-CB10-462C-99EE-46A5C31E1F05}"/>
              </c:ext>
            </c:extLst>
          </c:dPt>
          <c:dPt>
            <c:idx val="1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F-CB10-462C-99EE-46A5C31E1F05}"/>
              </c:ext>
            </c:extLst>
          </c:dPt>
          <c:dPt>
            <c:idx val="16"/>
            <c:bubble3D val="0"/>
            <c:spPr>
              <a:solidFill>
                <a:srgbClr val="E12809"/>
              </a:solidFill>
              <a:ln w="19050">
                <a:solidFill>
                  <a:schemeClr val="lt1"/>
                </a:solidFill>
              </a:ln>
              <a:effectLst/>
            </c:spPr>
            <c:extLst>
              <c:ext xmlns:c16="http://schemas.microsoft.com/office/drawing/2014/chart" uri="{C3380CC4-5D6E-409C-BE32-E72D297353CC}">
                <c16:uniqueId val="{00000021-CB10-462C-99EE-46A5C31E1F05}"/>
              </c:ext>
            </c:extLst>
          </c:dPt>
          <c:dPt>
            <c:idx val="17"/>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23-CB10-462C-99EE-46A5C31E1F05}"/>
              </c:ext>
            </c:extLst>
          </c:dPt>
          <c:dPt>
            <c:idx val="18"/>
            <c:bubble3D val="0"/>
            <c:spPr>
              <a:solidFill>
                <a:schemeClr val="accent6"/>
              </a:solidFill>
              <a:ln w="19050">
                <a:solidFill>
                  <a:schemeClr val="lt1"/>
                </a:solidFill>
              </a:ln>
              <a:effectLst/>
            </c:spPr>
            <c:extLst>
              <c:ext xmlns:c16="http://schemas.microsoft.com/office/drawing/2014/chart" uri="{C3380CC4-5D6E-409C-BE32-E72D297353CC}">
                <c16:uniqueId val="{00000025-CB10-462C-99EE-46A5C31E1F05}"/>
              </c:ext>
            </c:extLst>
          </c:dPt>
          <c:dPt>
            <c:idx val="1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27-CB10-462C-99EE-46A5C31E1F05}"/>
              </c:ext>
            </c:extLst>
          </c:dPt>
          <c:dPt>
            <c:idx val="2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29-CB10-462C-99EE-46A5C31E1F05}"/>
              </c:ext>
            </c:extLst>
          </c:dPt>
          <c:dPt>
            <c:idx val="2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2B-CB10-462C-99EE-46A5C31E1F05}"/>
              </c:ext>
            </c:extLst>
          </c:dPt>
          <c:dPt>
            <c:idx val="22"/>
            <c:bubble3D val="0"/>
            <c:spPr>
              <a:solidFill>
                <a:srgbClr val="E12809"/>
              </a:solidFill>
              <a:ln w="19050">
                <a:solidFill>
                  <a:schemeClr val="lt1"/>
                </a:solidFill>
              </a:ln>
              <a:effectLst/>
            </c:spPr>
            <c:extLst>
              <c:ext xmlns:c16="http://schemas.microsoft.com/office/drawing/2014/chart" uri="{C3380CC4-5D6E-409C-BE32-E72D297353CC}">
                <c16:uniqueId val="{0000002D-CB10-462C-99EE-46A5C31E1F05}"/>
              </c:ext>
            </c:extLst>
          </c:dPt>
          <c:dPt>
            <c:idx val="23"/>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2F-CB10-462C-99EE-46A5C31E1F05}"/>
              </c:ext>
            </c:extLst>
          </c:dPt>
          <c:dPt>
            <c:idx val="24"/>
            <c:bubble3D val="0"/>
            <c:spPr>
              <a:solidFill>
                <a:schemeClr val="accent6"/>
              </a:solidFill>
              <a:ln w="19050">
                <a:solidFill>
                  <a:schemeClr val="lt1"/>
                </a:solidFill>
              </a:ln>
              <a:effectLst/>
            </c:spPr>
            <c:extLst>
              <c:ext xmlns:c16="http://schemas.microsoft.com/office/drawing/2014/chart" uri="{C3380CC4-5D6E-409C-BE32-E72D297353CC}">
                <c16:uniqueId val="{00000031-CB10-462C-99EE-46A5C31E1F05}"/>
              </c:ext>
            </c:extLst>
          </c:dPt>
          <c:dPt>
            <c:idx val="2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3-CB10-462C-99EE-46A5C31E1F05}"/>
              </c:ext>
            </c:extLst>
          </c:dPt>
          <c:dPt>
            <c:idx val="2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35-CB10-462C-99EE-46A5C31E1F05}"/>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CB10-462C-99EE-46A5C31E1F05}"/>
              </c:ext>
            </c:extLst>
          </c:dPt>
          <c:dPt>
            <c:idx val="28"/>
            <c:bubble3D val="0"/>
            <c:spPr>
              <a:solidFill>
                <a:srgbClr val="E12809"/>
              </a:solidFill>
              <a:ln w="19050">
                <a:solidFill>
                  <a:schemeClr val="lt1"/>
                </a:solidFill>
              </a:ln>
              <a:effectLst/>
            </c:spPr>
            <c:extLst>
              <c:ext xmlns:c16="http://schemas.microsoft.com/office/drawing/2014/chart" uri="{C3380CC4-5D6E-409C-BE32-E72D297353CC}">
                <c16:uniqueId val="{00000039-CB10-462C-99EE-46A5C31E1F05}"/>
              </c:ext>
            </c:extLst>
          </c:dPt>
          <c:dPt>
            <c:idx val="29"/>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3B-CB10-462C-99EE-46A5C31E1F05}"/>
              </c:ext>
            </c:extLst>
          </c:dPt>
          <c:dPt>
            <c:idx val="30"/>
            <c:bubble3D val="0"/>
            <c:spPr>
              <a:solidFill>
                <a:schemeClr val="accent6"/>
              </a:solidFill>
              <a:ln w="19050">
                <a:solidFill>
                  <a:schemeClr val="lt1"/>
                </a:solidFill>
              </a:ln>
              <a:effectLst/>
            </c:spPr>
            <c:extLst>
              <c:ext xmlns:c16="http://schemas.microsoft.com/office/drawing/2014/chart" uri="{C3380CC4-5D6E-409C-BE32-E72D297353CC}">
                <c16:uniqueId val="{0000003D-CB10-462C-99EE-46A5C31E1F05}"/>
              </c:ext>
            </c:extLst>
          </c:dPt>
          <c:dPt>
            <c:idx val="3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F-CB10-462C-99EE-46A5C31E1F05}"/>
              </c:ext>
            </c:extLst>
          </c:dPt>
          <c:dPt>
            <c:idx val="3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41-CB10-462C-99EE-46A5C31E1F05}"/>
              </c:ext>
            </c:extLst>
          </c:dPt>
          <c:dPt>
            <c:idx val="3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43-CB10-462C-99EE-46A5C31E1F05}"/>
              </c:ext>
            </c:extLst>
          </c:dPt>
          <c:dPt>
            <c:idx val="34"/>
            <c:bubble3D val="0"/>
            <c:spPr>
              <a:solidFill>
                <a:srgbClr val="E12809"/>
              </a:solidFill>
              <a:ln w="19050">
                <a:solidFill>
                  <a:schemeClr val="lt1"/>
                </a:solidFill>
              </a:ln>
              <a:effectLst/>
            </c:spPr>
            <c:extLst>
              <c:ext xmlns:c16="http://schemas.microsoft.com/office/drawing/2014/chart" uri="{C3380CC4-5D6E-409C-BE32-E72D297353CC}">
                <c16:uniqueId val="{00000045-CB10-462C-99EE-46A5C31E1F05}"/>
              </c:ext>
            </c:extLst>
          </c:dPt>
          <c:dPt>
            <c:idx val="3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47-CB10-462C-99EE-46A5C31E1F05}"/>
              </c:ext>
            </c:extLst>
          </c:dPt>
          <c:dPt>
            <c:idx val="36"/>
            <c:bubble3D val="0"/>
            <c:spPr>
              <a:solidFill>
                <a:schemeClr val="accent6"/>
              </a:solidFill>
              <a:ln w="19050">
                <a:solidFill>
                  <a:schemeClr val="lt1"/>
                </a:solidFill>
              </a:ln>
              <a:effectLst/>
            </c:spPr>
            <c:extLst>
              <c:ext xmlns:c16="http://schemas.microsoft.com/office/drawing/2014/chart" uri="{C3380CC4-5D6E-409C-BE32-E72D297353CC}">
                <c16:uniqueId val="{00000049-CB10-462C-99EE-46A5C31E1F05}"/>
              </c:ext>
            </c:extLst>
          </c:dPt>
          <c:dPt>
            <c:idx val="37"/>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4B-CB10-462C-99EE-46A5C31E1F05}"/>
              </c:ext>
            </c:extLst>
          </c:dPt>
          <c:dPt>
            <c:idx val="38"/>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4D-CB10-462C-99EE-46A5C31E1F05}"/>
              </c:ext>
            </c:extLst>
          </c:dPt>
          <c:dPt>
            <c:idx val="3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4F-CB10-462C-99EE-46A5C31E1F05}"/>
              </c:ext>
            </c:extLst>
          </c:dPt>
          <c:dPt>
            <c:idx val="40"/>
            <c:bubble3D val="0"/>
            <c:spPr>
              <a:solidFill>
                <a:srgbClr val="E12809"/>
              </a:solidFill>
              <a:ln w="19050">
                <a:solidFill>
                  <a:schemeClr val="lt1"/>
                </a:solidFill>
              </a:ln>
              <a:effectLst/>
            </c:spPr>
            <c:extLst>
              <c:ext xmlns:c16="http://schemas.microsoft.com/office/drawing/2014/chart" uri="{C3380CC4-5D6E-409C-BE32-E72D297353CC}">
                <c16:uniqueId val="{00000051-CB10-462C-99EE-46A5C31E1F05}"/>
              </c:ext>
            </c:extLst>
          </c:dPt>
          <c:dPt>
            <c:idx val="41"/>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53-CB10-462C-99EE-46A5C31E1F05}"/>
              </c:ext>
            </c:extLst>
          </c:dPt>
          <c:dPt>
            <c:idx val="42"/>
            <c:bubble3D val="0"/>
            <c:spPr>
              <a:solidFill>
                <a:schemeClr val="accent6"/>
              </a:solidFill>
              <a:ln w="19050">
                <a:solidFill>
                  <a:schemeClr val="lt1"/>
                </a:solidFill>
              </a:ln>
              <a:effectLst/>
            </c:spPr>
            <c:extLst>
              <c:ext xmlns:c16="http://schemas.microsoft.com/office/drawing/2014/chart" uri="{C3380CC4-5D6E-409C-BE32-E72D297353CC}">
                <c16:uniqueId val="{00000055-CB10-462C-99EE-46A5C31E1F05}"/>
              </c:ext>
            </c:extLst>
          </c:dPt>
          <c:dPt>
            <c:idx val="4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57-CB10-462C-99EE-46A5C31E1F05}"/>
              </c:ext>
            </c:extLst>
          </c:dPt>
          <c:dPt>
            <c:idx val="44"/>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59-CB10-462C-99EE-46A5C31E1F05}"/>
              </c:ext>
            </c:extLst>
          </c:dPt>
          <c:dPt>
            <c:idx val="45"/>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5B-CB10-462C-99EE-46A5C31E1F05}"/>
              </c:ext>
            </c:extLst>
          </c:dPt>
          <c:dPt>
            <c:idx val="46"/>
            <c:bubble3D val="0"/>
            <c:spPr>
              <a:solidFill>
                <a:srgbClr val="E12809"/>
              </a:solidFill>
              <a:ln w="19050">
                <a:solidFill>
                  <a:schemeClr val="lt1"/>
                </a:solidFill>
              </a:ln>
              <a:effectLst/>
            </c:spPr>
            <c:extLst>
              <c:ext xmlns:c16="http://schemas.microsoft.com/office/drawing/2014/chart" uri="{C3380CC4-5D6E-409C-BE32-E72D297353CC}">
                <c16:uniqueId val="{0000005D-CB10-462C-99EE-46A5C31E1F05}"/>
              </c:ext>
            </c:extLst>
          </c:dPt>
          <c:dPt>
            <c:idx val="47"/>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5F-CB10-462C-99EE-46A5C31E1F05}"/>
              </c:ext>
            </c:extLst>
          </c:dPt>
          <c:dPt>
            <c:idx val="48"/>
            <c:bubble3D val="0"/>
            <c:spPr>
              <a:solidFill>
                <a:schemeClr val="accent6"/>
              </a:solidFill>
              <a:ln w="19050">
                <a:solidFill>
                  <a:schemeClr val="lt1"/>
                </a:solidFill>
              </a:ln>
              <a:effectLst/>
            </c:spPr>
            <c:extLst>
              <c:ext xmlns:c16="http://schemas.microsoft.com/office/drawing/2014/chart" uri="{C3380CC4-5D6E-409C-BE32-E72D297353CC}">
                <c16:uniqueId val="{00000061-CB10-462C-99EE-46A5C31E1F05}"/>
              </c:ext>
            </c:extLst>
          </c:dPt>
          <c:dPt>
            <c:idx val="4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63-CB10-462C-99EE-46A5C31E1F05}"/>
              </c:ext>
            </c:extLst>
          </c:dPt>
          <c:dPt>
            <c:idx val="5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65-CB10-462C-99EE-46A5C31E1F05}"/>
              </c:ext>
            </c:extLst>
          </c:dPt>
          <c:dPt>
            <c:idx val="5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67-CB10-462C-99EE-46A5C31E1F05}"/>
              </c:ext>
            </c:extLst>
          </c:dPt>
          <c:dPt>
            <c:idx val="52"/>
            <c:bubble3D val="0"/>
            <c:spPr>
              <a:solidFill>
                <a:srgbClr val="E12809"/>
              </a:solidFill>
              <a:ln w="19050">
                <a:solidFill>
                  <a:schemeClr val="lt1"/>
                </a:solidFill>
              </a:ln>
              <a:effectLst/>
            </c:spPr>
            <c:extLst>
              <c:ext xmlns:c16="http://schemas.microsoft.com/office/drawing/2014/chart" uri="{C3380CC4-5D6E-409C-BE32-E72D297353CC}">
                <c16:uniqueId val="{00000069-CB10-462C-99EE-46A5C31E1F05}"/>
              </c:ext>
            </c:extLst>
          </c:dPt>
          <c:dPt>
            <c:idx val="53"/>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6B-CB10-462C-99EE-46A5C31E1F05}"/>
              </c:ext>
            </c:extLst>
          </c:dPt>
          <c:dPt>
            <c:idx val="54"/>
            <c:bubble3D val="0"/>
            <c:spPr>
              <a:solidFill>
                <a:schemeClr val="accent6"/>
              </a:solidFill>
              <a:ln w="19050">
                <a:solidFill>
                  <a:schemeClr val="lt1"/>
                </a:solidFill>
              </a:ln>
              <a:effectLst/>
            </c:spPr>
            <c:extLst>
              <c:ext xmlns:c16="http://schemas.microsoft.com/office/drawing/2014/chart" uri="{C3380CC4-5D6E-409C-BE32-E72D297353CC}">
                <c16:uniqueId val="{0000006D-CB10-462C-99EE-46A5C31E1F05}"/>
              </c:ext>
            </c:extLst>
          </c:dPt>
          <c:dPt>
            <c:idx val="55"/>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6F-CB10-462C-99EE-46A5C31E1F05}"/>
              </c:ext>
            </c:extLst>
          </c:dPt>
          <c:dPt>
            <c:idx val="56"/>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71-CB10-462C-99EE-46A5C31E1F05}"/>
              </c:ext>
            </c:extLst>
          </c:dPt>
          <c:dPt>
            <c:idx val="5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73-CB10-462C-99EE-46A5C31E1F05}"/>
              </c:ext>
            </c:extLst>
          </c:dPt>
          <c:dPt>
            <c:idx val="58"/>
            <c:bubble3D val="0"/>
            <c:spPr>
              <a:solidFill>
                <a:srgbClr val="E12809"/>
              </a:solidFill>
              <a:ln w="19050">
                <a:solidFill>
                  <a:schemeClr val="lt1"/>
                </a:solidFill>
              </a:ln>
              <a:effectLst/>
            </c:spPr>
            <c:extLst>
              <c:ext xmlns:c16="http://schemas.microsoft.com/office/drawing/2014/chart" uri="{C3380CC4-5D6E-409C-BE32-E72D297353CC}">
                <c16:uniqueId val="{00000075-CB10-462C-99EE-46A5C31E1F05}"/>
              </c:ext>
            </c:extLst>
          </c:dPt>
          <c:dPt>
            <c:idx val="59"/>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77-CB10-462C-99EE-46A5C31E1F05}"/>
              </c:ext>
            </c:extLst>
          </c:dPt>
          <c:dPt>
            <c:idx val="60"/>
            <c:bubble3D val="0"/>
            <c:spPr>
              <a:solidFill>
                <a:schemeClr val="accent6"/>
              </a:solidFill>
              <a:ln w="19050">
                <a:solidFill>
                  <a:schemeClr val="lt1"/>
                </a:solidFill>
              </a:ln>
              <a:effectLst/>
            </c:spPr>
            <c:extLst>
              <c:ext xmlns:c16="http://schemas.microsoft.com/office/drawing/2014/chart" uri="{C3380CC4-5D6E-409C-BE32-E72D297353CC}">
                <c16:uniqueId val="{00000079-CB10-462C-99EE-46A5C31E1F05}"/>
              </c:ext>
            </c:extLst>
          </c:dPt>
          <c:dPt>
            <c:idx val="6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7B-CB10-462C-99EE-46A5C31E1F05}"/>
              </c:ext>
            </c:extLst>
          </c:dPt>
          <c:dPt>
            <c:idx val="6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7D-CB10-462C-99EE-46A5C31E1F05}"/>
              </c:ext>
            </c:extLst>
          </c:dPt>
          <c:dPt>
            <c:idx val="6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7F-CB10-462C-99EE-46A5C31E1F05}"/>
              </c:ext>
            </c:extLst>
          </c:dPt>
          <c:dPt>
            <c:idx val="64"/>
            <c:bubble3D val="0"/>
            <c:spPr>
              <a:solidFill>
                <a:srgbClr val="E12809"/>
              </a:solidFill>
              <a:ln w="19050">
                <a:solidFill>
                  <a:schemeClr val="lt1"/>
                </a:solidFill>
              </a:ln>
              <a:effectLst/>
            </c:spPr>
            <c:extLst>
              <c:ext xmlns:c16="http://schemas.microsoft.com/office/drawing/2014/chart" uri="{C3380CC4-5D6E-409C-BE32-E72D297353CC}">
                <c16:uniqueId val="{00000081-CB10-462C-99EE-46A5C31E1F05}"/>
              </c:ext>
            </c:extLst>
          </c:dPt>
          <c:dPt>
            <c:idx val="65"/>
            <c:bubble3D val="0"/>
            <c:spPr>
              <a:solidFill>
                <a:schemeClr val="bg1"/>
              </a:solidFill>
              <a:ln w="12700">
                <a:solidFill>
                  <a:schemeClr val="bg2">
                    <a:lumMod val="25000"/>
                  </a:schemeClr>
                </a:solidFill>
              </a:ln>
              <a:effectLst/>
            </c:spPr>
            <c:extLst>
              <c:ext xmlns:c16="http://schemas.microsoft.com/office/drawing/2014/chart" uri="{C3380CC4-5D6E-409C-BE32-E72D297353CC}">
                <c16:uniqueId val="{00000083-CB10-462C-99EE-46A5C31E1F05}"/>
              </c:ext>
            </c:extLst>
          </c:dPt>
          <c:val>
            <c:numRef>
              <c:f>'Social Wheel'!$B$2:$B$67</c:f>
              <c:numCache>
                <c:formatCode>General</c:formatCode>
                <c:ptCount val="66"/>
                <c:pt idx="0">
                  <c:v>0</c:v>
                </c:pt>
                <c:pt idx="1">
                  <c:v>0</c:v>
                </c:pt>
                <c:pt idx="2">
                  <c:v>0</c:v>
                </c:pt>
                <c:pt idx="3">
                  <c:v>0</c:v>
                </c:pt>
                <c:pt idx="4">
                  <c:v>0</c:v>
                </c:pt>
                <c:pt idx="5">
                  <c:v>1</c:v>
                </c:pt>
                <c:pt idx="6">
                  <c:v>0</c:v>
                </c:pt>
                <c:pt idx="7">
                  <c:v>0</c:v>
                </c:pt>
                <c:pt idx="8">
                  <c:v>0</c:v>
                </c:pt>
                <c:pt idx="9">
                  <c:v>0</c:v>
                </c:pt>
                <c:pt idx="10">
                  <c:v>0</c:v>
                </c:pt>
                <c:pt idx="11">
                  <c:v>1</c:v>
                </c:pt>
                <c:pt idx="12">
                  <c:v>0</c:v>
                </c:pt>
                <c:pt idx="13">
                  <c:v>0</c:v>
                </c:pt>
                <c:pt idx="14">
                  <c:v>0</c:v>
                </c:pt>
                <c:pt idx="15">
                  <c:v>0</c:v>
                </c:pt>
                <c:pt idx="16">
                  <c:v>0</c:v>
                </c:pt>
                <c:pt idx="17">
                  <c:v>1</c:v>
                </c:pt>
                <c:pt idx="18">
                  <c:v>0</c:v>
                </c:pt>
                <c:pt idx="19">
                  <c:v>0</c:v>
                </c:pt>
                <c:pt idx="20">
                  <c:v>0</c:v>
                </c:pt>
                <c:pt idx="21">
                  <c:v>0</c:v>
                </c:pt>
                <c:pt idx="22">
                  <c:v>0</c:v>
                </c:pt>
                <c:pt idx="23">
                  <c:v>1</c:v>
                </c:pt>
                <c:pt idx="24">
                  <c:v>0</c:v>
                </c:pt>
                <c:pt idx="25">
                  <c:v>0</c:v>
                </c:pt>
                <c:pt idx="26">
                  <c:v>0</c:v>
                </c:pt>
                <c:pt idx="27">
                  <c:v>0</c:v>
                </c:pt>
                <c:pt idx="28">
                  <c:v>0</c:v>
                </c:pt>
                <c:pt idx="29">
                  <c:v>1</c:v>
                </c:pt>
                <c:pt idx="30">
                  <c:v>0</c:v>
                </c:pt>
                <c:pt idx="31">
                  <c:v>0</c:v>
                </c:pt>
                <c:pt idx="32">
                  <c:v>0</c:v>
                </c:pt>
                <c:pt idx="33">
                  <c:v>0</c:v>
                </c:pt>
                <c:pt idx="34">
                  <c:v>0</c:v>
                </c:pt>
                <c:pt idx="35">
                  <c:v>1</c:v>
                </c:pt>
                <c:pt idx="36">
                  <c:v>0</c:v>
                </c:pt>
                <c:pt idx="37">
                  <c:v>0</c:v>
                </c:pt>
                <c:pt idx="38">
                  <c:v>0</c:v>
                </c:pt>
                <c:pt idx="39">
                  <c:v>0</c:v>
                </c:pt>
                <c:pt idx="40">
                  <c:v>0</c:v>
                </c:pt>
                <c:pt idx="41">
                  <c:v>1</c:v>
                </c:pt>
                <c:pt idx="42">
                  <c:v>0</c:v>
                </c:pt>
                <c:pt idx="43">
                  <c:v>0</c:v>
                </c:pt>
                <c:pt idx="44">
                  <c:v>0</c:v>
                </c:pt>
                <c:pt idx="45">
                  <c:v>0</c:v>
                </c:pt>
                <c:pt idx="46">
                  <c:v>0</c:v>
                </c:pt>
                <c:pt idx="47">
                  <c:v>1</c:v>
                </c:pt>
                <c:pt idx="48">
                  <c:v>0</c:v>
                </c:pt>
                <c:pt idx="49">
                  <c:v>0</c:v>
                </c:pt>
                <c:pt idx="50">
                  <c:v>0</c:v>
                </c:pt>
                <c:pt idx="51">
                  <c:v>0</c:v>
                </c:pt>
                <c:pt idx="52">
                  <c:v>0</c:v>
                </c:pt>
                <c:pt idx="53">
                  <c:v>1</c:v>
                </c:pt>
                <c:pt idx="54">
                  <c:v>0</c:v>
                </c:pt>
                <c:pt idx="55">
                  <c:v>0</c:v>
                </c:pt>
                <c:pt idx="56">
                  <c:v>0</c:v>
                </c:pt>
                <c:pt idx="57">
                  <c:v>0</c:v>
                </c:pt>
                <c:pt idx="58">
                  <c:v>0</c:v>
                </c:pt>
                <c:pt idx="59">
                  <c:v>1</c:v>
                </c:pt>
                <c:pt idx="60">
                  <c:v>0</c:v>
                </c:pt>
                <c:pt idx="61">
                  <c:v>0</c:v>
                </c:pt>
                <c:pt idx="62">
                  <c:v>0</c:v>
                </c:pt>
                <c:pt idx="63">
                  <c:v>0</c:v>
                </c:pt>
                <c:pt idx="64">
                  <c:v>0</c:v>
                </c:pt>
                <c:pt idx="65">
                  <c:v>1</c:v>
                </c:pt>
              </c:numCache>
            </c:numRef>
          </c:val>
          <c:extLst>
            <c:ext xmlns:c16="http://schemas.microsoft.com/office/drawing/2014/chart" uri="{C3380CC4-5D6E-409C-BE32-E72D297353CC}">
              <c16:uniqueId val="{00000084-CB10-462C-99EE-46A5C31E1F05}"/>
            </c:ext>
          </c:extLst>
        </c:ser>
        <c:dLbls>
          <c:showLegendKey val="0"/>
          <c:showVal val="0"/>
          <c:showCatName val="0"/>
          <c:showSerName val="0"/>
          <c:showPercent val="0"/>
          <c:showBubbleSize val="0"/>
          <c:showLeaderLines val="1"/>
        </c:dLbls>
        <c:firstSliceAng val="0"/>
        <c:holeSize val="48"/>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R$6"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R$7"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R$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R$9"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13.xml"/><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https://www.cheltenham.gov.uk/info/19/corporate_priorities_and_performance/1760/corporate_plan_-_2023_to_2027/4" TargetMode="External"/></Relationships>
</file>

<file path=xl/drawings/_rels/drawing4.xml.rels><?xml version="1.0" encoding="UTF-8" standalone="yes"?>
<Relationships xmlns="http://schemas.openxmlformats.org/package/2006/relationships"><Relationship Id="rId2" Type="http://schemas.openxmlformats.org/officeDocument/2006/relationships/hyperlink" Target="https://www.cheltenham.gov.uk/info/19/corporate_priorities_and_performance/1760/corporate_plan_-_2023_to_2027/5" TargetMode="External"/><Relationship Id="rId1" Type="http://schemas.openxmlformats.org/officeDocument/2006/relationships/hyperlink" Target="https://www.cheltenham.gov.uk/info/19/corporate_priorities_and_performance/1760/corporate_plan_-_2023_to_2027/6" TargetMode="External"/></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5</xdr:col>
      <xdr:colOff>3810000</xdr:colOff>
      <xdr:row>25</xdr:row>
      <xdr:rowOff>171450</xdr:rowOff>
    </xdr:from>
    <xdr:to>
      <xdr:col>5</xdr:col>
      <xdr:colOff>4540250</xdr:colOff>
      <xdr:row>26</xdr:row>
      <xdr:rowOff>50112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613400" y="5721350"/>
          <a:ext cx="742950" cy="237437"/>
        </a:xfrm>
        <a:prstGeom prst="rect">
          <a:avLst/>
        </a:prstGeom>
      </xdr:spPr>
    </xdr:pic>
    <xdr:clientData/>
  </xdr:twoCellAnchor>
  <xdr:twoCellAnchor editAs="oneCell">
    <xdr:from>
      <xdr:col>5</xdr:col>
      <xdr:colOff>3541569</xdr:colOff>
      <xdr:row>1</xdr:row>
      <xdr:rowOff>147205</xdr:rowOff>
    </xdr:from>
    <xdr:to>
      <xdr:col>6</xdr:col>
      <xdr:colOff>305125</xdr:colOff>
      <xdr:row>3</xdr:row>
      <xdr:rowOff>123786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64728" y="337705"/>
          <a:ext cx="1309579" cy="7267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1</xdr:row>
      <xdr:rowOff>85481</xdr:rowOff>
    </xdr:from>
    <xdr:to>
      <xdr:col>3</xdr:col>
      <xdr:colOff>281435</xdr:colOff>
      <xdr:row>20</xdr:row>
      <xdr:rowOff>146539</xdr:rowOff>
    </xdr:to>
    <xdr:grpSp>
      <xdr:nvGrpSpPr>
        <xdr:cNvPr id="15" name="Group 11">
          <a:extLst>
            <a:ext uri="{FF2B5EF4-FFF2-40B4-BE49-F238E27FC236}">
              <a16:creationId xmlns:a16="http://schemas.microsoft.com/office/drawing/2014/main" id="{00000000-0008-0000-0900-00000F000000}"/>
            </a:ext>
          </a:extLst>
        </xdr:cNvPr>
        <xdr:cNvGrpSpPr>
          <a:grpSpLocks noChangeAspect="1"/>
        </xdr:cNvGrpSpPr>
      </xdr:nvGrpSpPr>
      <xdr:grpSpPr>
        <a:xfrm>
          <a:off x="0" y="277813"/>
          <a:ext cx="4494416" cy="3715361"/>
          <a:chOff x="0" y="-83286"/>
          <a:chExt cx="6080126" cy="4475885"/>
        </a:xfrm>
      </xdr:grpSpPr>
      <xdr:graphicFrame macro="">
        <xdr:nvGraphicFramePr>
          <xdr:cNvPr id="16" name="Chart 12">
            <a:extLst>
              <a:ext uri="{FF2B5EF4-FFF2-40B4-BE49-F238E27FC236}">
                <a16:creationId xmlns:a16="http://schemas.microsoft.com/office/drawing/2014/main" id="{00000000-0008-0000-0900-000010000000}"/>
              </a:ext>
            </a:extLst>
          </xdr:cNvPr>
          <xdr:cNvGraphicFramePr>
            <a:graphicFrameLocks/>
          </xdr:cNvGraphicFramePr>
        </xdr:nvGraphicFramePr>
        <xdr:xfrm>
          <a:off x="0" y="-83286"/>
          <a:ext cx="6080126" cy="447588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7" name="Chart 13">
            <a:extLst>
              <a:ext uri="{FF2B5EF4-FFF2-40B4-BE49-F238E27FC236}">
                <a16:creationId xmlns:a16="http://schemas.microsoft.com/office/drawing/2014/main" id="{00000000-0008-0000-0900-000011000000}"/>
              </a:ext>
            </a:extLst>
          </xdr:cNvPr>
          <xdr:cNvGraphicFramePr>
            <a:graphicFrameLocks/>
          </xdr:cNvGraphicFramePr>
        </xdr:nvGraphicFramePr>
        <xdr:xfrm>
          <a:off x="966839" y="549513"/>
          <a:ext cx="3759802" cy="329040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503849</xdr:colOff>
      <xdr:row>5</xdr:row>
      <xdr:rowOff>143363</xdr:rowOff>
    </xdr:from>
    <xdr:to>
      <xdr:col>0</xdr:col>
      <xdr:colOff>1294423</xdr:colOff>
      <xdr:row>8</xdr:row>
      <xdr:rowOff>134325</xdr:rowOff>
    </xdr:to>
    <xdr:sp macro="" textlink="">
      <xdr:nvSpPr>
        <xdr:cNvPr id="19" name="TextBox 14">
          <a:extLst>
            <a:ext uri="{FF2B5EF4-FFF2-40B4-BE49-F238E27FC236}">
              <a16:creationId xmlns:a16="http://schemas.microsoft.com/office/drawing/2014/main" id="{00000000-0008-0000-0900-000013000000}"/>
            </a:ext>
          </a:extLst>
        </xdr:cNvPr>
        <xdr:cNvSpPr txBox="1"/>
      </xdr:nvSpPr>
      <xdr:spPr>
        <a:xfrm>
          <a:off x="503849" y="1059228"/>
          <a:ext cx="790574" cy="5404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900" b="1"/>
            <a:t>Sustainable Materials</a:t>
          </a:r>
        </a:p>
      </xdr:txBody>
    </xdr:sp>
    <xdr:clientData/>
  </xdr:twoCellAnchor>
  <xdr:twoCellAnchor>
    <xdr:from>
      <xdr:col>0</xdr:col>
      <xdr:colOff>1050191</xdr:colOff>
      <xdr:row>3</xdr:row>
      <xdr:rowOff>91587</xdr:rowOff>
    </xdr:from>
    <xdr:to>
      <xdr:col>1</xdr:col>
      <xdr:colOff>237524</xdr:colOff>
      <xdr:row>5</xdr:row>
      <xdr:rowOff>12212</xdr:rowOff>
    </xdr:to>
    <xdr:sp macro="" textlink="">
      <xdr:nvSpPr>
        <xdr:cNvPr id="20" name="TextBox 14">
          <a:extLst>
            <a:ext uri="{FF2B5EF4-FFF2-40B4-BE49-F238E27FC236}">
              <a16:creationId xmlns:a16="http://schemas.microsoft.com/office/drawing/2014/main" id="{00000000-0008-0000-0900-000014000000}"/>
            </a:ext>
          </a:extLst>
        </xdr:cNvPr>
        <xdr:cNvSpPr txBox="1"/>
      </xdr:nvSpPr>
      <xdr:spPr>
        <a:xfrm>
          <a:off x="1050191" y="641106"/>
          <a:ext cx="903054" cy="2869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900" b="1"/>
            <a:t>Waste</a:t>
          </a:r>
        </a:p>
      </xdr:txBody>
    </xdr:sp>
    <xdr:clientData/>
  </xdr:twoCellAnchor>
  <xdr:twoCellAnchor>
    <xdr:from>
      <xdr:col>2</xdr:col>
      <xdr:colOff>354136</xdr:colOff>
      <xdr:row>5</xdr:row>
      <xdr:rowOff>116009</xdr:rowOff>
    </xdr:from>
    <xdr:to>
      <xdr:col>2</xdr:col>
      <xdr:colOff>970818</xdr:colOff>
      <xdr:row>8</xdr:row>
      <xdr:rowOff>67162</xdr:rowOff>
    </xdr:to>
    <xdr:sp macro="" textlink="">
      <xdr:nvSpPr>
        <xdr:cNvPr id="21" name="TextBox 14">
          <a:extLst>
            <a:ext uri="{FF2B5EF4-FFF2-40B4-BE49-F238E27FC236}">
              <a16:creationId xmlns:a16="http://schemas.microsoft.com/office/drawing/2014/main" id="{00000000-0008-0000-0900-000015000000}"/>
            </a:ext>
          </a:extLst>
        </xdr:cNvPr>
        <xdr:cNvSpPr txBox="1"/>
      </xdr:nvSpPr>
      <xdr:spPr>
        <a:xfrm>
          <a:off x="2680434" y="1031874"/>
          <a:ext cx="616682" cy="5006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900" b="1"/>
            <a:t>Air </a:t>
          </a:r>
        </a:p>
        <a:p>
          <a:pPr algn="ctr"/>
          <a:r>
            <a:rPr lang="en-GB" sz="900" b="1"/>
            <a:t>Quality</a:t>
          </a:r>
        </a:p>
      </xdr:txBody>
    </xdr:sp>
    <xdr:clientData/>
  </xdr:twoCellAnchor>
  <xdr:twoCellAnchor>
    <xdr:from>
      <xdr:col>2</xdr:col>
      <xdr:colOff>580049</xdr:colOff>
      <xdr:row>9</xdr:row>
      <xdr:rowOff>158751</xdr:rowOff>
    </xdr:from>
    <xdr:to>
      <xdr:col>2</xdr:col>
      <xdr:colOff>1343269</xdr:colOff>
      <xdr:row>12</xdr:row>
      <xdr:rowOff>24422</xdr:rowOff>
    </xdr:to>
    <xdr:sp macro="" textlink="">
      <xdr:nvSpPr>
        <xdr:cNvPr id="22" name="TextBox 14">
          <a:extLst>
            <a:ext uri="{FF2B5EF4-FFF2-40B4-BE49-F238E27FC236}">
              <a16:creationId xmlns:a16="http://schemas.microsoft.com/office/drawing/2014/main" id="{00000000-0008-0000-0900-000016000000}"/>
            </a:ext>
          </a:extLst>
        </xdr:cNvPr>
        <xdr:cNvSpPr txBox="1"/>
      </xdr:nvSpPr>
      <xdr:spPr>
        <a:xfrm>
          <a:off x="2906347" y="1807309"/>
          <a:ext cx="763220" cy="415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900" b="1"/>
            <a:t>Sustainable </a:t>
          </a:r>
        </a:p>
        <a:p>
          <a:pPr algn="ctr"/>
          <a:r>
            <a:rPr lang="en-GB" sz="900" b="1"/>
            <a:t>Transport</a:t>
          </a:r>
        </a:p>
      </xdr:txBody>
    </xdr:sp>
    <xdr:clientData/>
  </xdr:twoCellAnchor>
  <xdr:twoCellAnchor>
    <xdr:from>
      <xdr:col>2</xdr:col>
      <xdr:colOff>207598</xdr:colOff>
      <xdr:row>14</xdr:row>
      <xdr:rowOff>54953</xdr:rowOff>
    </xdr:from>
    <xdr:to>
      <xdr:col>2</xdr:col>
      <xdr:colOff>1110652</xdr:colOff>
      <xdr:row>16</xdr:row>
      <xdr:rowOff>177068</xdr:rowOff>
    </xdr:to>
    <xdr:sp macro="" textlink="">
      <xdr:nvSpPr>
        <xdr:cNvPr id="23" name="TextBox 14">
          <a:extLst>
            <a:ext uri="{FF2B5EF4-FFF2-40B4-BE49-F238E27FC236}">
              <a16:creationId xmlns:a16="http://schemas.microsoft.com/office/drawing/2014/main" id="{00000000-0008-0000-0900-000017000000}"/>
            </a:ext>
          </a:extLst>
        </xdr:cNvPr>
        <xdr:cNvSpPr txBox="1"/>
      </xdr:nvSpPr>
      <xdr:spPr>
        <a:xfrm>
          <a:off x="2533896" y="2619376"/>
          <a:ext cx="903054" cy="4884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900" b="1"/>
            <a:t>Land Use Change</a:t>
          </a:r>
        </a:p>
      </xdr:txBody>
    </xdr:sp>
    <xdr:clientData/>
  </xdr:twoCellAnchor>
  <xdr:twoCellAnchor>
    <xdr:from>
      <xdr:col>1</xdr:col>
      <xdr:colOff>183172</xdr:colOff>
      <xdr:row>16</xdr:row>
      <xdr:rowOff>177070</xdr:rowOff>
    </xdr:from>
    <xdr:to>
      <xdr:col>2</xdr:col>
      <xdr:colOff>475649</xdr:colOff>
      <xdr:row>19</xdr:row>
      <xdr:rowOff>67166</xdr:rowOff>
    </xdr:to>
    <xdr:sp macro="" textlink="">
      <xdr:nvSpPr>
        <xdr:cNvPr id="24" name="TextBox 14">
          <a:extLst>
            <a:ext uri="{FF2B5EF4-FFF2-40B4-BE49-F238E27FC236}">
              <a16:creationId xmlns:a16="http://schemas.microsoft.com/office/drawing/2014/main" id="{00000000-0008-0000-0900-000018000000}"/>
            </a:ext>
          </a:extLst>
        </xdr:cNvPr>
        <xdr:cNvSpPr txBox="1"/>
      </xdr:nvSpPr>
      <xdr:spPr>
        <a:xfrm>
          <a:off x="1898893" y="3107839"/>
          <a:ext cx="903054" cy="4396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900" b="1"/>
            <a:t>Biodiversity</a:t>
          </a:r>
        </a:p>
      </xdr:txBody>
    </xdr:sp>
    <xdr:clientData/>
  </xdr:twoCellAnchor>
  <xdr:twoCellAnchor>
    <xdr:from>
      <xdr:col>0</xdr:col>
      <xdr:colOff>1044088</xdr:colOff>
      <xdr:row>16</xdr:row>
      <xdr:rowOff>73269</xdr:rowOff>
    </xdr:from>
    <xdr:to>
      <xdr:col>1</xdr:col>
      <xdr:colOff>231421</xdr:colOff>
      <xdr:row>19</xdr:row>
      <xdr:rowOff>61057</xdr:rowOff>
    </xdr:to>
    <xdr:sp macro="" textlink="">
      <xdr:nvSpPr>
        <xdr:cNvPr id="25" name="TextBox 14">
          <a:extLst>
            <a:ext uri="{FF2B5EF4-FFF2-40B4-BE49-F238E27FC236}">
              <a16:creationId xmlns:a16="http://schemas.microsoft.com/office/drawing/2014/main" id="{00000000-0008-0000-0900-000019000000}"/>
            </a:ext>
          </a:extLst>
        </xdr:cNvPr>
        <xdr:cNvSpPr txBox="1"/>
      </xdr:nvSpPr>
      <xdr:spPr>
        <a:xfrm>
          <a:off x="1044088" y="3004038"/>
          <a:ext cx="903054" cy="5373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900" b="1"/>
            <a:t>Soil</a:t>
          </a:r>
          <a:r>
            <a:rPr lang="en-GB" sz="900" b="1" baseline="0"/>
            <a:t> &amp; Waterway Health</a:t>
          </a:r>
          <a:endParaRPr lang="en-GB" sz="900" b="1"/>
        </a:p>
      </xdr:txBody>
    </xdr:sp>
    <xdr:clientData/>
  </xdr:twoCellAnchor>
  <xdr:twoCellAnchor>
    <xdr:from>
      <xdr:col>0</xdr:col>
      <xdr:colOff>335818</xdr:colOff>
      <xdr:row>13</xdr:row>
      <xdr:rowOff>152644</xdr:rowOff>
    </xdr:from>
    <xdr:to>
      <xdr:col>0</xdr:col>
      <xdr:colOff>1238872</xdr:colOff>
      <xdr:row>17</xdr:row>
      <xdr:rowOff>164855</xdr:rowOff>
    </xdr:to>
    <xdr:sp macro="" textlink="">
      <xdr:nvSpPr>
        <xdr:cNvPr id="26" name="TextBox 14">
          <a:extLst>
            <a:ext uri="{FF2B5EF4-FFF2-40B4-BE49-F238E27FC236}">
              <a16:creationId xmlns:a16="http://schemas.microsoft.com/office/drawing/2014/main" id="{00000000-0008-0000-0900-00001A000000}"/>
            </a:ext>
          </a:extLst>
        </xdr:cNvPr>
        <xdr:cNvSpPr txBox="1"/>
      </xdr:nvSpPr>
      <xdr:spPr>
        <a:xfrm>
          <a:off x="335818" y="2533894"/>
          <a:ext cx="903054" cy="744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900" b="1"/>
            <a:t>Climate Change Adaptation</a:t>
          </a:r>
        </a:p>
      </xdr:txBody>
    </xdr:sp>
    <xdr:clientData/>
  </xdr:twoCellAnchor>
  <xdr:twoCellAnchor>
    <xdr:from>
      <xdr:col>0</xdr:col>
      <xdr:colOff>140435</xdr:colOff>
      <xdr:row>9</xdr:row>
      <xdr:rowOff>183171</xdr:rowOff>
    </xdr:from>
    <xdr:to>
      <xdr:col>0</xdr:col>
      <xdr:colOff>1043489</xdr:colOff>
      <xdr:row>12</xdr:row>
      <xdr:rowOff>116008</xdr:rowOff>
    </xdr:to>
    <xdr:sp macro="" textlink="">
      <xdr:nvSpPr>
        <xdr:cNvPr id="27" name="TextBox 14">
          <a:extLst>
            <a:ext uri="{FF2B5EF4-FFF2-40B4-BE49-F238E27FC236}">
              <a16:creationId xmlns:a16="http://schemas.microsoft.com/office/drawing/2014/main" id="{00000000-0008-0000-0900-00001B000000}"/>
            </a:ext>
          </a:extLst>
        </xdr:cNvPr>
        <xdr:cNvSpPr txBox="1"/>
      </xdr:nvSpPr>
      <xdr:spPr>
        <a:xfrm>
          <a:off x="140435" y="1831729"/>
          <a:ext cx="903054" cy="482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900" b="1"/>
            <a:t>Energy</a:t>
          </a:r>
        </a:p>
        <a:p>
          <a:pPr algn="ctr"/>
          <a:r>
            <a:rPr lang="en-GB" sz="900" b="1"/>
            <a:t> Use</a:t>
          </a:r>
        </a:p>
      </xdr:txBody>
    </xdr:sp>
    <xdr:clientData/>
  </xdr:twoCellAnchor>
  <xdr:twoCellAnchor>
    <xdr:from>
      <xdr:col>0</xdr:col>
      <xdr:colOff>1666875</xdr:colOff>
      <xdr:row>6</xdr:row>
      <xdr:rowOff>24423</xdr:rowOff>
    </xdr:from>
    <xdr:to>
      <xdr:col>2</xdr:col>
      <xdr:colOff>243631</xdr:colOff>
      <xdr:row>7</xdr:row>
      <xdr:rowOff>140431</xdr:rowOff>
    </xdr:to>
    <xdr:sp macro="" textlink="">
      <xdr:nvSpPr>
        <xdr:cNvPr id="28" name="TextBox 14">
          <a:extLst>
            <a:ext uri="{FF2B5EF4-FFF2-40B4-BE49-F238E27FC236}">
              <a16:creationId xmlns:a16="http://schemas.microsoft.com/office/drawing/2014/main" id="{00000000-0008-0000-0900-00001C000000}"/>
            </a:ext>
          </a:extLst>
        </xdr:cNvPr>
        <xdr:cNvSpPr txBox="1"/>
      </xdr:nvSpPr>
      <xdr:spPr>
        <a:xfrm>
          <a:off x="1666875" y="1123461"/>
          <a:ext cx="903054" cy="29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700" b="1"/>
            <a:t>Food</a:t>
          </a:r>
        </a:p>
      </xdr:txBody>
    </xdr:sp>
    <xdr:clientData/>
  </xdr:twoCellAnchor>
  <xdr:twoCellAnchor>
    <xdr:from>
      <xdr:col>1</xdr:col>
      <xdr:colOff>482358</xdr:colOff>
      <xdr:row>7</xdr:row>
      <xdr:rowOff>54950</xdr:rowOff>
    </xdr:from>
    <xdr:to>
      <xdr:col>2</xdr:col>
      <xdr:colOff>506781</xdr:colOff>
      <xdr:row>9</xdr:row>
      <xdr:rowOff>91586</xdr:rowOff>
    </xdr:to>
    <xdr:sp macro="" textlink="">
      <xdr:nvSpPr>
        <xdr:cNvPr id="29" name="TextBox 14">
          <a:extLst>
            <a:ext uri="{FF2B5EF4-FFF2-40B4-BE49-F238E27FC236}">
              <a16:creationId xmlns:a16="http://schemas.microsoft.com/office/drawing/2014/main" id="{00000000-0008-0000-0900-00001D000000}"/>
            </a:ext>
          </a:extLst>
        </xdr:cNvPr>
        <xdr:cNvSpPr txBox="1"/>
      </xdr:nvSpPr>
      <xdr:spPr>
        <a:xfrm>
          <a:off x="2198079" y="1337162"/>
          <a:ext cx="635000" cy="4029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700" b="1"/>
            <a:t>Health &amp; Wellbeing</a:t>
          </a:r>
        </a:p>
      </xdr:txBody>
    </xdr:sp>
    <xdr:clientData/>
  </xdr:twoCellAnchor>
  <xdr:twoCellAnchor>
    <xdr:from>
      <xdr:col>1</xdr:col>
      <xdr:colOff>518989</xdr:colOff>
      <xdr:row>9</xdr:row>
      <xdr:rowOff>164857</xdr:rowOff>
    </xdr:from>
    <xdr:to>
      <xdr:col>2</xdr:col>
      <xdr:colOff>811466</xdr:colOff>
      <xdr:row>11</xdr:row>
      <xdr:rowOff>91587</xdr:rowOff>
    </xdr:to>
    <xdr:sp macro="" textlink="">
      <xdr:nvSpPr>
        <xdr:cNvPr id="30" name="TextBox 14">
          <a:extLst>
            <a:ext uri="{FF2B5EF4-FFF2-40B4-BE49-F238E27FC236}">
              <a16:creationId xmlns:a16="http://schemas.microsoft.com/office/drawing/2014/main" id="{00000000-0008-0000-0900-00001E000000}"/>
            </a:ext>
          </a:extLst>
        </xdr:cNvPr>
        <xdr:cNvSpPr txBox="1"/>
      </xdr:nvSpPr>
      <xdr:spPr>
        <a:xfrm>
          <a:off x="2234710" y="1813415"/>
          <a:ext cx="903054" cy="293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700" b="1"/>
            <a:t>Housing </a:t>
          </a:r>
        </a:p>
      </xdr:txBody>
    </xdr:sp>
    <xdr:clientData/>
  </xdr:twoCellAnchor>
  <xdr:twoCellAnchor>
    <xdr:from>
      <xdr:col>1</xdr:col>
      <xdr:colOff>494569</xdr:colOff>
      <xdr:row>12</xdr:row>
      <xdr:rowOff>24423</xdr:rowOff>
    </xdr:from>
    <xdr:to>
      <xdr:col>2</xdr:col>
      <xdr:colOff>787046</xdr:colOff>
      <xdr:row>14</xdr:row>
      <xdr:rowOff>97692</xdr:rowOff>
    </xdr:to>
    <xdr:sp macro="" textlink="">
      <xdr:nvSpPr>
        <xdr:cNvPr id="31" name="TextBox 14">
          <a:extLst>
            <a:ext uri="{FF2B5EF4-FFF2-40B4-BE49-F238E27FC236}">
              <a16:creationId xmlns:a16="http://schemas.microsoft.com/office/drawing/2014/main" id="{00000000-0008-0000-0900-00001F000000}"/>
            </a:ext>
          </a:extLst>
        </xdr:cNvPr>
        <xdr:cNvSpPr txBox="1"/>
      </xdr:nvSpPr>
      <xdr:spPr>
        <a:xfrm>
          <a:off x="2210290" y="2222500"/>
          <a:ext cx="903054" cy="4396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700" b="1"/>
            <a:t>Education</a:t>
          </a:r>
        </a:p>
      </xdr:txBody>
    </xdr:sp>
    <xdr:clientData/>
  </xdr:twoCellAnchor>
  <xdr:twoCellAnchor>
    <xdr:from>
      <xdr:col>1</xdr:col>
      <xdr:colOff>219806</xdr:colOff>
      <xdr:row>13</xdr:row>
      <xdr:rowOff>109906</xdr:rowOff>
    </xdr:from>
    <xdr:to>
      <xdr:col>2</xdr:col>
      <xdr:colOff>512283</xdr:colOff>
      <xdr:row>16</xdr:row>
      <xdr:rowOff>30530</xdr:rowOff>
    </xdr:to>
    <xdr:sp macro="" textlink="">
      <xdr:nvSpPr>
        <xdr:cNvPr id="32" name="TextBox 14">
          <a:extLst>
            <a:ext uri="{FF2B5EF4-FFF2-40B4-BE49-F238E27FC236}">
              <a16:creationId xmlns:a16="http://schemas.microsoft.com/office/drawing/2014/main" id="{00000000-0008-0000-0900-000020000000}"/>
            </a:ext>
          </a:extLst>
        </xdr:cNvPr>
        <xdr:cNvSpPr txBox="1"/>
      </xdr:nvSpPr>
      <xdr:spPr>
        <a:xfrm>
          <a:off x="1935527" y="2491156"/>
          <a:ext cx="903054" cy="470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700" b="1"/>
            <a:t>Built </a:t>
          </a:r>
        </a:p>
        <a:p>
          <a:pPr algn="ctr"/>
          <a:r>
            <a:rPr lang="en-GB" sz="700" b="1"/>
            <a:t>Community</a:t>
          </a:r>
        </a:p>
      </xdr:txBody>
    </xdr:sp>
    <xdr:clientData/>
  </xdr:twoCellAnchor>
  <xdr:twoCellAnchor>
    <xdr:from>
      <xdr:col>0</xdr:col>
      <xdr:colOff>1495913</xdr:colOff>
      <xdr:row>14</xdr:row>
      <xdr:rowOff>97692</xdr:rowOff>
    </xdr:from>
    <xdr:to>
      <xdr:col>1</xdr:col>
      <xdr:colOff>598365</xdr:colOff>
      <xdr:row>16</xdr:row>
      <xdr:rowOff>67163</xdr:rowOff>
    </xdr:to>
    <xdr:sp macro="" textlink="">
      <xdr:nvSpPr>
        <xdr:cNvPr id="33" name="TextBox 14">
          <a:extLst>
            <a:ext uri="{FF2B5EF4-FFF2-40B4-BE49-F238E27FC236}">
              <a16:creationId xmlns:a16="http://schemas.microsoft.com/office/drawing/2014/main" id="{00000000-0008-0000-0900-000021000000}"/>
            </a:ext>
          </a:extLst>
        </xdr:cNvPr>
        <xdr:cNvSpPr txBox="1"/>
      </xdr:nvSpPr>
      <xdr:spPr>
        <a:xfrm>
          <a:off x="1495913" y="2662115"/>
          <a:ext cx="818173" cy="3358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700" b="1"/>
            <a:t>Cultural Community</a:t>
          </a:r>
        </a:p>
      </xdr:txBody>
    </xdr:sp>
    <xdr:clientData/>
  </xdr:twoCellAnchor>
  <xdr:twoCellAnchor>
    <xdr:from>
      <xdr:col>0</xdr:col>
      <xdr:colOff>1013557</xdr:colOff>
      <xdr:row>14</xdr:row>
      <xdr:rowOff>6108</xdr:rowOff>
    </xdr:from>
    <xdr:to>
      <xdr:col>1</xdr:col>
      <xdr:colOff>200890</xdr:colOff>
      <xdr:row>15</xdr:row>
      <xdr:rowOff>67164</xdr:rowOff>
    </xdr:to>
    <xdr:sp macro="" textlink="">
      <xdr:nvSpPr>
        <xdr:cNvPr id="34" name="TextBox 14">
          <a:extLst>
            <a:ext uri="{FF2B5EF4-FFF2-40B4-BE49-F238E27FC236}">
              <a16:creationId xmlns:a16="http://schemas.microsoft.com/office/drawing/2014/main" id="{00000000-0008-0000-0900-000022000000}"/>
            </a:ext>
          </a:extLst>
        </xdr:cNvPr>
        <xdr:cNvSpPr txBox="1"/>
      </xdr:nvSpPr>
      <xdr:spPr>
        <a:xfrm>
          <a:off x="1013557" y="2570531"/>
          <a:ext cx="903054" cy="2442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700" b="1"/>
            <a:t>Accessibility </a:t>
          </a:r>
        </a:p>
      </xdr:txBody>
    </xdr:sp>
    <xdr:clientData/>
  </xdr:twoCellAnchor>
  <xdr:twoCellAnchor>
    <xdr:from>
      <xdr:col>0</xdr:col>
      <xdr:colOff>787643</xdr:colOff>
      <xdr:row>11</xdr:row>
      <xdr:rowOff>158749</xdr:rowOff>
    </xdr:from>
    <xdr:to>
      <xdr:col>0</xdr:col>
      <xdr:colOff>1690697</xdr:colOff>
      <xdr:row>13</xdr:row>
      <xdr:rowOff>177067</xdr:rowOff>
    </xdr:to>
    <xdr:sp macro="" textlink="">
      <xdr:nvSpPr>
        <xdr:cNvPr id="36" name="TextBox 14">
          <a:extLst>
            <a:ext uri="{FF2B5EF4-FFF2-40B4-BE49-F238E27FC236}">
              <a16:creationId xmlns:a16="http://schemas.microsoft.com/office/drawing/2014/main" id="{00000000-0008-0000-0900-000024000000}"/>
            </a:ext>
          </a:extLst>
        </xdr:cNvPr>
        <xdr:cNvSpPr txBox="1"/>
      </xdr:nvSpPr>
      <xdr:spPr>
        <a:xfrm>
          <a:off x="787643" y="2173653"/>
          <a:ext cx="903054" cy="3846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700" b="1"/>
            <a:t>Local Economy</a:t>
          </a:r>
        </a:p>
        <a:p>
          <a:pPr algn="ctr"/>
          <a:r>
            <a:rPr lang="en-GB" sz="700" b="1" baseline="0"/>
            <a:t> &amp; Jobs</a:t>
          </a:r>
          <a:endParaRPr lang="en-GB" sz="700" b="1"/>
        </a:p>
      </xdr:txBody>
    </xdr:sp>
    <xdr:clientData/>
  </xdr:twoCellAnchor>
  <xdr:twoCellAnchor>
    <xdr:from>
      <xdr:col>0</xdr:col>
      <xdr:colOff>683845</xdr:colOff>
      <xdr:row>9</xdr:row>
      <xdr:rowOff>109905</xdr:rowOff>
    </xdr:from>
    <xdr:to>
      <xdr:col>0</xdr:col>
      <xdr:colOff>1586899</xdr:colOff>
      <xdr:row>11</xdr:row>
      <xdr:rowOff>128221</xdr:rowOff>
    </xdr:to>
    <xdr:sp macro="" textlink="">
      <xdr:nvSpPr>
        <xdr:cNvPr id="37" name="TextBox 14">
          <a:extLst>
            <a:ext uri="{FF2B5EF4-FFF2-40B4-BE49-F238E27FC236}">
              <a16:creationId xmlns:a16="http://schemas.microsoft.com/office/drawing/2014/main" id="{00000000-0008-0000-0900-000025000000}"/>
            </a:ext>
          </a:extLst>
        </xdr:cNvPr>
        <xdr:cNvSpPr txBox="1"/>
      </xdr:nvSpPr>
      <xdr:spPr>
        <a:xfrm>
          <a:off x="683845" y="1758463"/>
          <a:ext cx="903054" cy="384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700" b="1"/>
            <a:t>Safety &amp;</a:t>
          </a:r>
        </a:p>
        <a:p>
          <a:pPr algn="ctr"/>
          <a:r>
            <a:rPr lang="en-GB" sz="700" b="1"/>
            <a:t> Crime</a:t>
          </a:r>
        </a:p>
      </xdr:txBody>
    </xdr:sp>
    <xdr:clientData/>
  </xdr:twoCellAnchor>
  <xdr:twoCellAnchor>
    <xdr:from>
      <xdr:col>0</xdr:col>
      <xdr:colOff>867021</xdr:colOff>
      <xdr:row>7</xdr:row>
      <xdr:rowOff>73269</xdr:rowOff>
    </xdr:from>
    <xdr:to>
      <xdr:col>1</xdr:col>
      <xdr:colOff>54354</xdr:colOff>
      <xdr:row>9</xdr:row>
      <xdr:rowOff>36634</xdr:rowOff>
    </xdr:to>
    <xdr:sp macro="" textlink="">
      <xdr:nvSpPr>
        <xdr:cNvPr id="38" name="TextBox 14">
          <a:extLst>
            <a:ext uri="{FF2B5EF4-FFF2-40B4-BE49-F238E27FC236}">
              <a16:creationId xmlns:a16="http://schemas.microsoft.com/office/drawing/2014/main" id="{00000000-0008-0000-0900-000026000000}"/>
            </a:ext>
          </a:extLst>
        </xdr:cNvPr>
        <xdr:cNvSpPr txBox="1"/>
      </xdr:nvSpPr>
      <xdr:spPr>
        <a:xfrm>
          <a:off x="867021" y="1355481"/>
          <a:ext cx="903054"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700" b="1"/>
            <a:t>Democratic </a:t>
          </a:r>
        </a:p>
        <a:p>
          <a:pPr algn="ctr"/>
          <a:r>
            <a:rPr lang="en-GB" sz="700" b="1"/>
            <a:t>voice</a:t>
          </a:r>
        </a:p>
      </xdr:txBody>
    </xdr:sp>
    <xdr:clientData/>
  </xdr:twoCellAnchor>
  <xdr:twoCellAnchor>
    <xdr:from>
      <xdr:col>0</xdr:col>
      <xdr:colOff>1245576</xdr:colOff>
      <xdr:row>6</xdr:row>
      <xdr:rowOff>36637</xdr:rowOff>
    </xdr:from>
    <xdr:to>
      <xdr:col>1</xdr:col>
      <xdr:colOff>432909</xdr:colOff>
      <xdr:row>8</xdr:row>
      <xdr:rowOff>48848</xdr:rowOff>
    </xdr:to>
    <xdr:sp macro="" textlink="">
      <xdr:nvSpPr>
        <xdr:cNvPr id="39" name="TextBox 14">
          <a:extLst>
            <a:ext uri="{FF2B5EF4-FFF2-40B4-BE49-F238E27FC236}">
              <a16:creationId xmlns:a16="http://schemas.microsoft.com/office/drawing/2014/main" id="{00000000-0008-0000-0900-000027000000}"/>
            </a:ext>
          </a:extLst>
        </xdr:cNvPr>
        <xdr:cNvSpPr txBox="1"/>
      </xdr:nvSpPr>
      <xdr:spPr>
        <a:xfrm>
          <a:off x="1245576" y="1135675"/>
          <a:ext cx="903054" cy="3785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700" b="1"/>
            <a:t>Equity</a:t>
          </a:r>
        </a:p>
      </xdr:txBody>
    </xdr:sp>
    <xdr:clientData/>
  </xdr:twoCellAnchor>
  <xdr:twoCellAnchor editAs="oneCell">
    <xdr:from>
      <xdr:col>2</xdr:col>
      <xdr:colOff>1296715</xdr:colOff>
      <xdr:row>0</xdr:row>
      <xdr:rowOff>54951</xdr:rowOff>
    </xdr:from>
    <xdr:to>
      <xdr:col>3</xdr:col>
      <xdr:colOff>1282213</xdr:colOff>
      <xdr:row>13</xdr:row>
      <xdr:rowOff>134326</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447" t="5414" r="6649" b="3013"/>
        <a:stretch/>
      </xdr:blipFill>
      <xdr:spPr>
        <a:xfrm>
          <a:off x="3623013" y="54951"/>
          <a:ext cx="2043142" cy="2460625"/>
        </a:xfrm>
        <a:prstGeom prst="rect">
          <a:avLst/>
        </a:prstGeom>
      </xdr:spPr>
    </xdr:pic>
    <xdr:clientData/>
  </xdr:twoCellAnchor>
  <xdr:twoCellAnchor>
    <xdr:from>
      <xdr:col>2</xdr:col>
      <xdr:colOff>1111249</xdr:colOff>
      <xdr:row>14</xdr:row>
      <xdr:rowOff>0</xdr:rowOff>
    </xdr:from>
    <xdr:to>
      <xdr:col>3</xdr:col>
      <xdr:colOff>1257788</xdr:colOff>
      <xdr:row>19</xdr:row>
      <xdr:rowOff>36635</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3437547" y="2564423"/>
          <a:ext cx="2204183"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900" b="1">
              <a:solidFill>
                <a:schemeClr val="dk1"/>
              </a:solidFill>
              <a:effectLst/>
              <a:latin typeface="+mn-lt"/>
              <a:ea typeface="+mn-ea"/>
              <a:cs typeface="+mn-cs"/>
            </a:rPr>
            <a:t>This summary of the CIAT should be used to aid your decision making. Please note that red/amber segments simply mean that mitigations and changes should take place not that the project cannot go ahead. </a:t>
          </a:r>
        </a:p>
        <a:p>
          <a:endParaRPr lang="en-GB" sz="11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0.42824</cdr:x>
      <cdr:y>0.09172</cdr:y>
    </cdr:from>
    <cdr:to>
      <cdr:x>0.60987</cdr:x>
      <cdr:y>0.19483</cdr:y>
    </cdr:to>
    <cdr:sp macro="" textlink="">
      <cdr:nvSpPr>
        <cdr:cNvPr id="2" name="TextBox 1">
          <a:extLst xmlns:a="http://schemas.openxmlformats.org/drawingml/2006/main">
            <a:ext uri="{FF2B5EF4-FFF2-40B4-BE49-F238E27FC236}">
              <a16:creationId xmlns:a16="http://schemas.microsoft.com/office/drawing/2014/main" id="{74A18EF6-813B-E340-2362-F43F9E2D9208}"/>
            </a:ext>
          </a:extLst>
        </cdr:cNvPr>
        <cdr:cNvSpPr txBox="1"/>
      </cdr:nvSpPr>
      <cdr:spPr>
        <a:xfrm xmlns:a="http://schemas.openxmlformats.org/drawingml/2006/main">
          <a:off x="1997909" y="324812"/>
          <a:ext cx="847380" cy="3651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b="1"/>
            <a:t>Greenhouse gases</a:t>
          </a:r>
        </a:p>
      </cdr:txBody>
    </cdr:sp>
  </cdr:relSizeAnchor>
</c:userShapes>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6</xdr:row>
          <xdr:rowOff>28575</xdr:rowOff>
        </xdr:from>
        <xdr:to>
          <xdr:col>2</xdr:col>
          <xdr:colOff>0</xdr:colOff>
          <xdr:row>7</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B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Change in operating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xdr:row>
          <xdr:rowOff>47625</xdr:rowOff>
        </xdr:from>
        <xdr:to>
          <xdr:col>3</xdr:col>
          <xdr:colOff>161925</xdr:colOff>
          <xdr:row>8</xdr:row>
          <xdr:rowOff>133350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B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Energy efficiency of equipment/appliances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xdr:row>
          <xdr:rowOff>123825</xdr:rowOff>
        </xdr:from>
        <xdr:to>
          <xdr:col>3</xdr:col>
          <xdr:colOff>152400</xdr:colOff>
          <xdr:row>9</xdr:row>
          <xdr:rowOff>142875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B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Change to number of users/occupancy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9</xdr:row>
          <xdr:rowOff>161925</xdr:rowOff>
        </xdr:from>
        <xdr:to>
          <xdr:col>2</xdr:col>
          <xdr:colOff>542925</xdr:colOff>
          <xdr:row>11</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B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Change in distance travelled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47625</xdr:rowOff>
        </xdr:from>
        <xdr:to>
          <xdr:col>2</xdr:col>
          <xdr:colOff>142875</xdr:colOff>
          <xdr:row>48</xdr:row>
          <xdr:rowOff>85725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B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Encourage working from home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47</xdr:row>
          <xdr:rowOff>28575</xdr:rowOff>
        </xdr:from>
        <xdr:to>
          <xdr:col>5</xdr:col>
          <xdr:colOff>161925</xdr:colOff>
          <xdr:row>48</xdr:row>
          <xdr:rowOff>66675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B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New roads/road expansion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47</xdr:row>
          <xdr:rowOff>47625</xdr:rowOff>
        </xdr:from>
        <xdr:to>
          <xdr:col>7</xdr:col>
          <xdr:colOff>38100</xdr:colOff>
          <xdr:row>48</xdr:row>
          <xdr:rowOff>85725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B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 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59</xdr:row>
          <xdr:rowOff>57150</xdr:rowOff>
        </xdr:from>
        <xdr:to>
          <xdr:col>7</xdr:col>
          <xdr:colOff>38100</xdr:colOff>
          <xdr:row>60</xdr:row>
          <xdr:rowOff>85725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B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 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48</xdr:row>
          <xdr:rowOff>66675</xdr:rowOff>
        </xdr:from>
        <xdr:to>
          <xdr:col>5</xdr:col>
          <xdr:colOff>180975</xdr:colOff>
          <xdr:row>49</xdr:row>
          <xdr:rowOff>142875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B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Out-of-town facility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6</xdr:row>
          <xdr:rowOff>19050</xdr:rowOff>
        </xdr:from>
        <xdr:to>
          <xdr:col>7</xdr:col>
          <xdr:colOff>0</xdr:colOff>
          <xdr:row>7</xdr:row>
          <xdr:rowOff>28575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B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New homes or development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7</xdr:row>
          <xdr:rowOff>85725</xdr:rowOff>
        </xdr:from>
        <xdr:to>
          <xdr:col>7</xdr:col>
          <xdr:colOff>9525</xdr:colOff>
          <xdr:row>8</xdr:row>
          <xdr:rowOff>85725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B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18</xdr:row>
          <xdr:rowOff>85725</xdr:rowOff>
        </xdr:from>
        <xdr:to>
          <xdr:col>0</xdr:col>
          <xdr:colOff>885825</xdr:colOff>
          <xdr:row>19</xdr:row>
          <xdr:rowOff>123825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B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Retrofit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19</xdr:row>
          <xdr:rowOff>123825</xdr:rowOff>
        </xdr:from>
        <xdr:to>
          <xdr:col>1</xdr:col>
          <xdr:colOff>276225</xdr:colOff>
          <xdr:row>20</xdr:row>
          <xdr:rowOff>171450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B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Energy reduction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29</xdr:row>
          <xdr:rowOff>85725</xdr:rowOff>
        </xdr:from>
        <xdr:to>
          <xdr:col>1</xdr:col>
          <xdr:colOff>381000</xdr:colOff>
          <xdr:row>30</xdr:row>
          <xdr:rowOff>123825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B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Solar PV - offsite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30</xdr:row>
          <xdr:rowOff>152400</xdr:rowOff>
        </xdr:from>
        <xdr:to>
          <xdr:col>1</xdr:col>
          <xdr:colOff>504825</xdr:colOff>
          <xdr:row>32</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B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Solar PV - on site (roof)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29</xdr:row>
          <xdr:rowOff>66675</xdr:rowOff>
        </xdr:from>
        <xdr:to>
          <xdr:col>5</xdr:col>
          <xdr:colOff>47625</xdr:colOff>
          <xdr:row>30</xdr:row>
          <xdr:rowOff>95250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B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Wind - onsite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30</xdr:row>
          <xdr:rowOff>142875</xdr:rowOff>
        </xdr:from>
        <xdr:to>
          <xdr:col>5</xdr:col>
          <xdr:colOff>57150</xdr:colOff>
          <xdr:row>31</xdr:row>
          <xdr:rowOff>180975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B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Wind - offsite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66675</xdr:rowOff>
        </xdr:from>
        <xdr:to>
          <xdr:col>2</xdr:col>
          <xdr:colOff>161925</xdr:colOff>
          <xdr:row>49</xdr:row>
          <xdr:rowOff>104775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B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Electric vehicle infrastructure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85725</xdr:rowOff>
        </xdr:from>
        <xdr:to>
          <xdr:col>7</xdr:col>
          <xdr:colOff>38100</xdr:colOff>
          <xdr:row>49</xdr:row>
          <xdr:rowOff>123825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B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59</xdr:row>
          <xdr:rowOff>47625</xdr:rowOff>
        </xdr:from>
        <xdr:to>
          <xdr:col>1</xdr:col>
          <xdr:colOff>142875</xdr:colOff>
          <xdr:row>60</xdr:row>
          <xdr:rowOff>66675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B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Out-of-town facility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59</xdr:row>
          <xdr:rowOff>57150</xdr:rowOff>
        </xdr:from>
        <xdr:to>
          <xdr:col>4</xdr:col>
          <xdr:colOff>428625</xdr:colOff>
          <xdr:row>60</xdr:row>
          <xdr:rowOff>85725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B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Cycle lanes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60</xdr:row>
          <xdr:rowOff>66675</xdr:rowOff>
        </xdr:from>
        <xdr:to>
          <xdr:col>5</xdr:col>
          <xdr:colOff>314325</xdr:colOff>
          <xdr:row>60</xdr:row>
          <xdr:rowOff>333375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B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Pedestrian zone/wider pavements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60</xdr:row>
          <xdr:rowOff>276225</xdr:rowOff>
        </xdr:from>
        <xdr:to>
          <xdr:col>4</xdr:col>
          <xdr:colOff>457200</xdr:colOff>
          <xdr:row>60</xdr:row>
          <xdr:rowOff>504825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B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Lower speed limits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60</xdr:row>
          <xdr:rowOff>495300</xdr:rowOff>
        </xdr:from>
        <xdr:to>
          <xdr:col>4</xdr:col>
          <xdr:colOff>457200</xdr:colOff>
          <xdr:row>61</xdr:row>
          <xdr:rowOff>142875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B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Bike racks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60</xdr:row>
          <xdr:rowOff>85725</xdr:rowOff>
        </xdr:from>
        <xdr:to>
          <xdr:col>1</xdr:col>
          <xdr:colOff>152400</xdr:colOff>
          <xdr:row>60</xdr:row>
          <xdr:rowOff>285750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B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Increase car traffic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60</xdr:row>
          <xdr:rowOff>295275</xdr:rowOff>
        </xdr:from>
        <xdr:to>
          <xdr:col>1</xdr:col>
          <xdr:colOff>161925</xdr:colOff>
          <xdr:row>60</xdr:row>
          <xdr:rowOff>495300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B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8</xdr:row>
          <xdr:rowOff>9525</xdr:rowOff>
        </xdr:from>
        <xdr:to>
          <xdr:col>2</xdr:col>
          <xdr:colOff>409575</xdr:colOff>
          <xdr:row>9</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D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Public transport links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9</xdr:row>
          <xdr:rowOff>28575</xdr:rowOff>
        </xdr:from>
        <xdr:to>
          <xdr:col>2</xdr:col>
          <xdr:colOff>276225</xdr:colOff>
          <xdr:row>10</xdr:row>
          <xdr:rowOff>85725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D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Disability access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xdr:row>
          <xdr:rowOff>28575</xdr:rowOff>
        </xdr:from>
        <xdr:to>
          <xdr:col>14</xdr:col>
          <xdr:colOff>190500</xdr:colOff>
          <xdr:row>8</xdr:row>
          <xdr:rowOff>47625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D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Public transport links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8</xdr:row>
          <xdr:rowOff>47625</xdr:rowOff>
        </xdr:from>
        <xdr:to>
          <xdr:col>14</xdr:col>
          <xdr:colOff>57150</xdr:colOff>
          <xdr:row>9</xdr:row>
          <xdr:rowOff>95250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D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Disability access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9</xdr:row>
          <xdr:rowOff>76200</xdr:rowOff>
        </xdr:from>
        <xdr:to>
          <xdr:col>14</xdr:col>
          <xdr:colOff>66675</xdr:colOff>
          <xdr:row>10</xdr:row>
          <xdr:rowOff>123825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D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New service centres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28575</xdr:rowOff>
        </xdr:from>
        <xdr:to>
          <xdr:col>14</xdr:col>
          <xdr:colOff>600075</xdr:colOff>
          <xdr:row>21</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D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Re-locating outside town centres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21</xdr:row>
          <xdr:rowOff>47625</xdr:rowOff>
        </xdr:from>
        <xdr:to>
          <xdr:col>15</xdr:col>
          <xdr:colOff>9525</xdr:colOff>
          <xdr:row>22</xdr:row>
          <xdr:rowOff>95250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D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Road cutting through footpaths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22</xdr:row>
          <xdr:rowOff>76200</xdr:rowOff>
        </xdr:from>
        <xdr:to>
          <xdr:col>14</xdr:col>
          <xdr:colOff>66675</xdr:colOff>
          <xdr:row>23</xdr:row>
          <xdr:rowOff>123825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D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19050</xdr:rowOff>
        </xdr:from>
        <xdr:to>
          <xdr:col>1</xdr:col>
          <xdr:colOff>361950</xdr:colOff>
          <xdr:row>23</xdr:row>
          <xdr:rowOff>57150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D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Broadband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47625</xdr:rowOff>
        </xdr:from>
        <xdr:to>
          <xdr:col>1</xdr:col>
          <xdr:colOff>361950</xdr:colOff>
          <xdr:row>24</xdr:row>
          <xdr:rowOff>85725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D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Web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28575</xdr:rowOff>
        </xdr:from>
        <xdr:to>
          <xdr:col>14</xdr:col>
          <xdr:colOff>190500</xdr:colOff>
          <xdr:row>36</xdr:row>
          <xdr:rowOff>47625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D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Broadband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36</xdr:row>
          <xdr:rowOff>47625</xdr:rowOff>
        </xdr:from>
        <xdr:to>
          <xdr:col>14</xdr:col>
          <xdr:colOff>57150</xdr:colOff>
          <xdr:row>37</xdr:row>
          <xdr:rowOff>95250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D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Web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37</xdr:row>
          <xdr:rowOff>76200</xdr:rowOff>
        </xdr:from>
        <xdr:to>
          <xdr:col>14</xdr:col>
          <xdr:colOff>66675</xdr:colOff>
          <xdr:row>38</xdr:row>
          <xdr:rowOff>123825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D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48</xdr:row>
          <xdr:rowOff>28575</xdr:rowOff>
        </xdr:from>
        <xdr:to>
          <xdr:col>14</xdr:col>
          <xdr:colOff>600075</xdr:colOff>
          <xdr:row>49</xdr:row>
          <xdr:rowOff>47625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D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Re-locating outside town centres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49</xdr:row>
          <xdr:rowOff>47625</xdr:rowOff>
        </xdr:from>
        <xdr:to>
          <xdr:col>15</xdr:col>
          <xdr:colOff>9525</xdr:colOff>
          <xdr:row>50</xdr:row>
          <xdr:rowOff>95250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D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Road cutting through footpaths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50</xdr:row>
          <xdr:rowOff>76200</xdr:rowOff>
        </xdr:from>
        <xdr:to>
          <xdr:col>14</xdr:col>
          <xdr:colOff>66675</xdr:colOff>
          <xdr:row>51</xdr:row>
          <xdr:rowOff>123825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D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10</xdr:row>
          <xdr:rowOff>76200</xdr:rowOff>
        </xdr:from>
        <xdr:to>
          <xdr:col>2</xdr:col>
          <xdr:colOff>285750</xdr:colOff>
          <xdr:row>11</xdr:row>
          <xdr:rowOff>123825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D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New service centres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9525</xdr:rowOff>
        </xdr:from>
        <xdr:to>
          <xdr:col>6</xdr:col>
          <xdr:colOff>171450</xdr:colOff>
          <xdr:row>9</xdr:row>
          <xdr:rowOff>28575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D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Re-locating outside town centres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28575</xdr:rowOff>
        </xdr:from>
        <xdr:to>
          <xdr:col>6</xdr:col>
          <xdr:colOff>190500</xdr:colOff>
          <xdr:row>10</xdr:row>
          <xdr:rowOff>85725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D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Road cutting through footpaths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390525</xdr:colOff>
      <xdr:row>0</xdr:row>
      <xdr:rowOff>161925</xdr:rowOff>
    </xdr:from>
    <xdr:to>
      <xdr:col>2</xdr:col>
      <xdr:colOff>1703279</xdr:colOff>
      <xdr:row>2</xdr:row>
      <xdr:rowOff>498147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48375" y="161925"/>
          <a:ext cx="1309579" cy="7267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58797</xdr:colOff>
      <xdr:row>4</xdr:row>
      <xdr:rowOff>170509</xdr:rowOff>
    </xdr:from>
    <xdr:to>
      <xdr:col>8</xdr:col>
      <xdr:colOff>64676</xdr:colOff>
      <xdr:row>6</xdr:row>
      <xdr:rowOff>41157</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464491" y="981898"/>
          <a:ext cx="6067778" cy="235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following impacts link to Key priority 2 of our corporate plan - Net Zero Cheltenham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380998</xdr:colOff>
      <xdr:row>4</xdr:row>
      <xdr:rowOff>59764</xdr:rowOff>
    </xdr:from>
    <xdr:to>
      <xdr:col>8</xdr:col>
      <xdr:colOff>739587</xdr:colOff>
      <xdr:row>6</xdr:row>
      <xdr:rowOff>179293</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380998" y="888999"/>
          <a:ext cx="6813177" cy="493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following impacts link to Key priority 4 of our corporate plan - Ensuring everyone benefits from Cheltenham's growth</a:t>
          </a:r>
        </a:p>
      </xdr:txBody>
    </xdr:sp>
    <xdr:clientData/>
  </xdr:twoCellAnchor>
  <xdr:twoCellAnchor>
    <xdr:from>
      <xdr:col>2</xdr:col>
      <xdr:colOff>491983</xdr:colOff>
      <xdr:row>40</xdr:row>
      <xdr:rowOff>171621</xdr:rowOff>
    </xdr:from>
    <xdr:to>
      <xdr:col>6</xdr:col>
      <xdr:colOff>446216</xdr:colOff>
      <xdr:row>42</xdr:row>
      <xdr:rowOff>5721</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300-000003000000}"/>
            </a:ext>
          </a:extLst>
        </xdr:cNvPr>
        <xdr:cNvSpPr txBox="1"/>
      </xdr:nvSpPr>
      <xdr:spPr>
        <a:xfrm>
          <a:off x="1315767" y="9393423"/>
          <a:ext cx="3615494" cy="251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This impact</a:t>
          </a:r>
          <a:r>
            <a:rPr lang="en-GB" sz="1100" b="1" baseline="0"/>
            <a:t> links to Key Priority 3 - Affordable Homes </a:t>
          </a:r>
          <a:endParaRPr lang="en-GB"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612774</xdr:colOff>
      <xdr:row>13</xdr:row>
      <xdr:rowOff>12699</xdr:rowOff>
    </xdr:from>
    <xdr:to>
      <xdr:col>16</xdr:col>
      <xdr:colOff>38100</xdr:colOff>
      <xdr:row>37</xdr:row>
      <xdr:rowOff>57150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53974</xdr:colOff>
      <xdr:row>15</xdr:row>
      <xdr:rowOff>60324</xdr:rowOff>
    </xdr:from>
    <xdr:to>
      <xdr:col>15</xdr:col>
      <xdr:colOff>82550</xdr:colOff>
      <xdr:row>39</xdr:row>
      <xdr:rowOff>107950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2888</xdr:colOff>
      <xdr:row>29</xdr:row>
      <xdr:rowOff>578</xdr:rowOff>
    </xdr:from>
    <xdr:to>
      <xdr:col>9</xdr:col>
      <xdr:colOff>488373</xdr:colOff>
      <xdr:row>42</xdr:row>
      <xdr:rowOff>50223</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117764</xdr:rowOff>
    </xdr:from>
    <xdr:to>
      <xdr:col>11</xdr:col>
      <xdr:colOff>441614</xdr:colOff>
      <xdr:row>45</xdr:row>
      <xdr:rowOff>127000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215653</xdr:colOff>
      <xdr:row>28</xdr:row>
      <xdr:rowOff>181430</xdr:rowOff>
    </xdr:from>
    <xdr:to>
      <xdr:col>8</xdr:col>
      <xdr:colOff>108857</xdr:colOff>
      <xdr:row>42</xdr:row>
      <xdr:rowOff>2063</xdr:rowOff>
    </xdr:to>
    <xdr:sp macro="" textlink="">
      <xdr:nvSpPr>
        <xdr:cNvPr id="5" name="Donut 4">
          <a:extLst>
            <a:ext uri="{FF2B5EF4-FFF2-40B4-BE49-F238E27FC236}">
              <a16:creationId xmlns:a16="http://schemas.microsoft.com/office/drawing/2014/main" id="{00000000-0008-0000-0600-000005000000}"/>
            </a:ext>
          </a:extLst>
        </xdr:cNvPr>
        <xdr:cNvSpPr/>
      </xdr:nvSpPr>
      <xdr:spPr>
        <a:xfrm>
          <a:off x="2039010" y="7202716"/>
          <a:ext cx="2932133" cy="2968418"/>
        </a:xfrm>
        <a:prstGeom prst="donut">
          <a:avLst>
            <a:gd name="adj" fmla="val 1140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0</xdr:col>
      <xdr:colOff>92075</xdr:colOff>
      <xdr:row>0</xdr:row>
      <xdr:rowOff>69850</xdr:rowOff>
    </xdr:from>
    <xdr:to>
      <xdr:col>11</xdr:col>
      <xdr:colOff>273051</xdr:colOff>
      <xdr:row>23</xdr:row>
      <xdr:rowOff>241300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16</xdr:col>
      <xdr:colOff>574675</xdr:colOff>
      <xdr:row>11</xdr:row>
      <xdr:rowOff>58737</xdr:rowOff>
    </xdr:from>
    <xdr:to>
      <xdr:col>29</xdr:col>
      <xdr:colOff>46037</xdr:colOff>
      <xdr:row>42</xdr:row>
      <xdr:rowOff>3175</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25400</xdr:colOff>
      <xdr:row>17</xdr:row>
      <xdr:rowOff>38099</xdr:rowOff>
    </xdr:from>
    <xdr:to>
      <xdr:col>26</xdr:col>
      <xdr:colOff>444501</xdr:colOff>
      <xdr:row>35</xdr:row>
      <xdr:rowOff>163512</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438150</xdr:colOff>
      <xdr:row>0</xdr:row>
      <xdr:rowOff>177800</xdr:rowOff>
    </xdr:from>
    <xdr:ext cx="6369050" cy="345544"/>
    <xdr:sp macro="" textlink="'Project Details'!B7">
      <xdr:nvSpPr>
        <xdr:cNvPr id="4" name="TextBox 3">
          <a:extLst>
            <a:ext uri="{FF2B5EF4-FFF2-40B4-BE49-F238E27FC236}">
              <a16:creationId xmlns:a16="http://schemas.microsoft.com/office/drawing/2014/main" id="{00000000-0008-0000-0700-000004000000}"/>
            </a:ext>
          </a:extLst>
        </xdr:cNvPr>
        <xdr:cNvSpPr txBox="1"/>
      </xdr:nvSpPr>
      <xdr:spPr>
        <a:xfrm>
          <a:off x="438150" y="177800"/>
          <a:ext cx="6369050" cy="345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fld id="{8DFEB2C9-D6D8-4F96-8F6B-0871A0C3AD38}" type="TxLink">
            <a:rPr lang="en-US" sz="1400" b="0" i="0" u="none" strike="noStrike">
              <a:solidFill>
                <a:srgbClr val="000000"/>
              </a:solidFill>
              <a:latin typeface="Arial Black" panose="020B0A04020102020204" pitchFamily="34" charset="0"/>
              <a:cs typeface="Calibri"/>
            </a:rPr>
            <a:pPr algn="ctr"/>
            <a:t> </a:t>
          </a:fld>
          <a:endParaRPr lang="en-GB" sz="1400">
            <a:latin typeface="Arial Black" panose="020B0A04020102020204" pitchFamily="34" charset="0"/>
          </a:endParaRPr>
        </a:p>
      </xdr:txBody>
    </xdr:sp>
    <xdr:clientData/>
  </xdr:oneCellAnchor>
  <xdr:twoCellAnchor>
    <xdr:from>
      <xdr:col>0</xdr:col>
      <xdr:colOff>364625</xdr:colOff>
      <xdr:row>4</xdr:row>
      <xdr:rowOff>96602</xdr:rowOff>
    </xdr:from>
    <xdr:to>
      <xdr:col>11</xdr:col>
      <xdr:colOff>136025</xdr:colOff>
      <xdr:row>33</xdr:row>
      <xdr:rowOff>26403</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364625" y="817413"/>
          <a:ext cx="6567616" cy="5155679"/>
          <a:chOff x="4409027" y="4814807"/>
          <a:chExt cx="6048491" cy="5047562"/>
        </a:xfrm>
      </xdr:grpSpPr>
      <xdr:graphicFrame macro="">
        <xdr:nvGraphicFramePr>
          <xdr:cNvPr id="32" name="Chart 31">
            <a:extLst>
              <a:ext uri="{FF2B5EF4-FFF2-40B4-BE49-F238E27FC236}">
                <a16:creationId xmlns:a16="http://schemas.microsoft.com/office/drawing/2014/main" id="{00000000-0008-0000-0700-000020000000}"/>
              </a:ext>
            </a:extLst>
          </xdr:cNvPr>
          <xdr:cNvGraphicFramePr>
            <a:graphicFrameLocks/>
          </xdr:cNvGraphicFramePr>
        </xdr:nvGraphicFramePr>
        <xdr:xfrm>
          <a:off x="4409027" y="4814807"/>
          <a:ext cx="6048491" cy="504756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1" name="Chart 30">
            <a:extLst>
              <a:ext uri="{FF2B5EF4-FFF2-40B4-BE49-F238E27FC236}">
                <a16:creationId xmlns:a16="http://schemas.microsoft.com/office/drawing/2014/main" id="{00000000-0008-0000-0700-00001F000000}"/>
              </a:ext>
            </a:extLst>
          </xdr:cNvPr>
          <xdr:cNvGraphicFramePr>
            <a:graphicFrameLocks/>
          </xdr:cNvGraphicFramePr>
        </xdr:nvGraphicFramePr>
        <xdr:xfrm>
          <a:off x="5502408" y="5074869"/>
          <a:ext cx="4656599" cy="4064637"/>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16543</xdr:colOff>
      <xdr:row>6</xdr:row>
      <xdr:rowOff>19050</xdr:rowOff>
    </xdr:from>
    <xdr:to>
      <xdr:col>10</xdr:col>
      <xdr:colOff>228600</xdr:colOff>
      <xdr:row>31</xdr:row>
      <xdr:rowOff>8712</xdr:rowOff>
    </xdr:to>
    <xdr:grpSp>
      <xdr:nvGrpSpPr>
        <xdr:cNvPr id="75" name="Group 28">
          <a:extLst>
            <a:ext uri="{FF2B5EF4-FFF2-40B4-BE49-F238E27FC236}">
              <a16:creationId xmlns:a16="http://schemas.microsoft.com/office/drawing/2014/main" id="{00000000-0008-0000-0700-00004B000000}"/>
            </a:ext>
          </a:extLst>
        </xdr:cNvPr>
        <xdr:cNvGrpSpPr/>
      </xdr:nvGrpSpPr>
      <xdr:grpSpPr>
        <a:xfrm>
          <a:off x="1252219" y="1100266"/>
          <a:ext cx="5154759" cy="4494730"/>
          <a:chOff x="921754" y="1073150"/>
          <a:chExt cx="5091696" cy="4595443"/>
        </a:xfrm>
      </xdr:grpSpPr>
      <xdr:sp macro="" textlink="">
        <xdr:nvSpPr>
          <xdr:cNvPr id="76" name="TextBox 7">
            <a:extLst>
              <a:ext uri="{FF2B5EF4-FFF2-40B4-BE49-F238E27FC236}">
                <a16:creationId xmlns:a16="http://schemas.microsoft.com/office/drawing/2014/main" id="{00000000-0008-0000-0700-00004C000000}"/>
              </a:ext>
            </a:extLst>
          </xdr:cNvPr>
          <xdr:cNvSpPr txBox="1"/>
        </xdr:nvSpPr>
        <xdr:spPr>
          <a:xfrm>
            <a:off x="3543300" y="1073150"/>
            <a:ext cx="996950" cy="4422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Greenhouse Gases</a:t>
            </a:r>
          </a:p>
        </xdr:txBody>
      </xdr:sp>
      <xdr:sp macro="" textlink="">
        <xdr:nvSpPr>
          <xdr:cNvPr id="77" name="TextBox 8">
            <a:extLst>
              <a:ext uri="{FF2B5EF4-FFF2-40B4-BE49-F238E27FC236}">
                <a16:creationId xmlns:a16="http://schemas.microsoft.com/office/drawing/2014/main" id="{00000000-0008-0000-0700-00004D000000}"/>
              </a:ext>
            </a:extLst>
          </xdr:cNvPr>
          <xdr:cNvSpPr txBox="1"/>
        </xdr:nvSpPr>
        <xdr:spPr>
          <a:xfrm>
            <a:off x="4711700" y="1803400"/>
            <a:ext cx="711200" cy="441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Air </a:t>
            </a:r>
          </a:p>
          <a:p>
            <a:pPr algn="ctr"/>
            <a:r>
              <a:rPr lang="en-GB" sz="1050" b="1"/>
              <a:t>Quality</a:t>
            </a:r>
          </a:p>
        </xdr:txBody>
      </xdr:sp>
      <xdr:sp macro="" textlink="">
        <xdr:nvSpPr>
          <xdr:cNvPr id="78" name="TextBox 9">
            <a:extLst>
              <a:ext uri="{FF2B5EF4-FFF2-40B4-BE49-F238E27FC236}">
                <a16:creationId xmlns:a16="http://schemas.microsoft.com/office/drawing/2014/main" id="{00000000-0008-0000-0700-00004E000000}"/>
              </a:ext>
            </a:extLst>
          </xdr:cNvPr>
          <xdr:cNvSpPr txBox="1"/>
        </xdr:nvSpPr>
        <xdr:spPr>
          <a:xfrm>
            <a:off x="5016500" y="3060700"/>
            <a:ext cx="996950" cy="441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Sustainable Transport</a:t>
            </a:r>
          </a:p>
        </xdr:txBody>
      </xdr:sp>
      <xdr:sp macro="" textlink="">
        <xdr:nvSpPr>
          <xdr:cNvPr id="79" name="TextBox 10">
            <a:extLst>
              <a:ext uri="{FF2B5EF4-FFF2-40B4-BE49-F238E27FC236}">
                <a16:creationId xmlns:a16="http://schemas.microsoft.com/office/drawing/2014/main" id="{00000000-0008-0000-0700-00004F000000}"/>
              </a:ext>
            </a:extLst>
          </xdr:cNvPr>
          <xdr:cNvSpPr txBox="1"/>
        </xdr:nvSpPr>
        <xdr:spPr>
          <a:xfrm>
            <a:off x="4616450" y="4343399"/>
            <a:ext cx="996950" cy="441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Land Use Change</a:t>
            </a:r>
          </a:p>
        </xdr:txBody>
      </xdr:sp>
      <xdr:sp macro="" textlink="">
        <xdr:nvSpPr>
          <xdr:cNvPr id="80" name="TextBox 11">
            <a:extLst>
              <a:ext uri="{FF2B5EF4-FFF2-40B4-BE49-F238E27FC236}">
                <a16:creationId xmlns:a16="http://schemas.microsoft.com/office/drawing/2014/main" id="{00000000-0008-0000-0700-000050000000}"/>
              </a:ext>
            </a:extLst>
          </xdr:cNvPr>
          <xdr:cNvSpPr txBox="1"/>
        </xdr:nvSpPr>
        <xdr:spPr>
          <a:xfrm>
            <a:off x="3556000" y="5194300"/>
            <a:ext cx="996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Biodiversity</a:t>
            </a:r>
          </a:p>
        </xdr:txBody>
      </xdr:sp>
      <xdr:sp macro="" textlink="">
        <xdr:nvSpPr>
          <xdr:cNvPr id="81" name="TextBox 12">
            <a:extLst>
              <a:ext uri="{FF2B5EF4-FFF2-40B4-BE49-F238E27FC236}">
                <a16:creationId xmlns:a16="http://schemas.microsoft.com/office/drawing/2014/main" id="{00000000-0008-0000-0700-000051000000}"/>
              </a:ext>
            </a:extLst>
          </xdr:cNvPr>
          <xdr:cNvSpPr txBox="1"/>
        </xdr:nvSpPr>
        <xdr:spPr>
          <a:xfrm>
            <a:off x="2133600" y="5054600"/>
            <a:ext cx="996950" cy="613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Soil &amp; Waterway Health</a:t>
            </a:r>
          </a:p>
        </xdr:txBody>
      </xdr:sp>
      <xdr:sp macro="" textlink="">
        <xdr:nvSpPr>
          <xdr:cNvPr id="82" name="TextBox 13">
            <a:extLst>
              <a:ext uri="{FF2B5EF4-FFF2-40B4-BE49-F238E27FC236}">
                <a16:creationId xmlns:a16="http://schemas.microsoft.com/office/drawing/2014/main" id="{00000000-0008-0000-0700-000052000000}"/>
              </a:ext>
            </a:extLst>
          </xdr:cNvPr>
          <xdr:cNvSpPr txBox="1"/>
        </xdr:nvSpPr>
        <xdr:spPr>
          <a:xfrm>
            <a:off x="1092200" y="4229100"/>
            <a:ext cx="996950" cy="614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Climate Change</a:t>
            </a:r>
            <a:r>
              <a:rPr lang="en-GB" sz="1050" b="1" baseline="0"/>
              <a:t> Adaptation</a:t>
            </a:r>
            <a:endParaRPr lang="en-GB" sz="1050" b="1"/>
          </a:p>
        </xdr:txBody>
      </xdr:sp>
      <xdr:sp macro="" textlink="">
        <xdr:nvSpPr>
          <xdr:cNvPr id="83" name="TextBox 14">
            <a:extLst>
              <a:ext uri="{FF2B5EF4-FFF2-40B4-BE49-F238E27FC236}">
                <a16:creationId xmlns:a16="http://schemas.microsoft.com/office/drawing/2014/main" id="{00000000-0008-0000-0700-000053000000}"/>
              </a:ext>
            </a:extLst>
          </xdr:cNvPr>
          <xdr:cNvSpPr txBox="1"/>
        </xdr:nvSpPr>
        <xdr:spPr>
          <a:xfrm>
            <a:off x="921754" y="3063002"/>
            <a:ext cx="711200" cy="4422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Energy</a:t>
            </a:r>
            <a:r>
              <a:rPr lang="en-GB" sz="1050" b="1" baseline="0"/>
              <a:t> Use</a:t>
            </a:r>
            <a:endParaRPr lang="en-GB" sz="1050" b="1"/>
          </a:p>
        </xdr:txBody>
      </xdr:sp>
      <xdr:sp macro="" textlink="">
        <xdr:nvSpPr>
          <xdr:cNvPr id="84" name="TextBox 15">
            <a:extLst>
              <a:ext uri="{FF2B5EF4-FFF2-40B4-BE49-F238E27FC236}">
                <a16:creationId xmlns:a16="http://schemas.microsoft.com/office/drawing/2014/main" id="{00000000-0008-0000-0700-000054000000}"/>
              </a:ext>
            </a:extLst>
          </xdr:cNvPr>
          <xdr:cNvSpPr txBox="1"/>
        </xdr:nvSpPr>
        <xdr:spPr>
          <a:xfrm>
            <a:off x="1111250" y="1822450"/>
            <a:ext cx="996950" cy="4419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Sustainable Materials</a:t>
            </a:r>
          </a:p>
        </xdr:txBody>
      </xdr:sp>
      <xdr:sp macro="" textlink="">
        <xdr:nvSpPr>
          <xdr:cNvPr id="85" name="TextBox 16">
            <a:extLst>
              <a:ext uri="{FF2B5EF4-FFF2-40B4-BE49-F238E27FC236}">
                <a16:creationId xmlns:a16="http://schemas.microsoft.com/office/drawing/2014/main" id="{00000000-0008-0000-0700-000055000000}"/>
              </a:ext>
            </a:extLst>
          </xdr:cNvPr>
          <xdr:cNvSpPr txBox="1"/>
        </xdr:nvSpPr>
        <xdr:spPr>
          <a:xfrm>
            <a:off x="2171700" y="1117600"/>
            <a:ext cx="996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Waste</a:t>
            </a:r>
          </a:p>
        </xdr:txBody>
      </xdr:sp>
    </xdr:grpSp>
    <xdr:clientData/>
  </xdr:twoCellAnchor>
  <xdr:twoCellAnchor>
    <xdr:from>
      <xdr:col>3</xdr:col>
      <xdr:colOff>82550</xdr:colOff>
      <xdr:row>10</xdr:row>
      <xdr:rowOff>100264</xdr:rowOff>
    </xdr:from>
    <xdr:to>
      <xdr:col>9</xdr:col>
      <xdr:colOff>25066</xdr:colOff>
      <xdr:row>26</xdr:row>
      <xdr:rowOff>36737</xdr:rowOff>
    </xdr:to>
    <xdr:grpSp>
      <xdr:nvGrpSpPr>
        <xdr:cNvPr id="30" name="Group 29">
          <a:extLst>
            <a:ext uri="{FF2B5EF4-FFF2-40B4-BE49-F238E27FC236}">
              <a16:creationId xmlns:a16="http://schemas.microsoft.com/office/drawing/2014/main" id="{00000000-0008-0000-0700-00001E000000}"/>
            </a:ext>
          </a:extLst>
        </xdr:cNvPr>
        <xdr:cNvGrpSpPr/>
      </xdr:nvGrpSpPr>
      <xdr:grpSpPr>
        <a:xfrm>
          <a:off x="1936064" y="1902291"/>
          <a:ext cx="3649543" cy="2819716"/>
          <a:chOff x="1619250" y="1879600"/>
          <a:chExt cx="3479800" cy="2798986"/>
        </a:xfrm>
      </xdr:grpSpPr>
      <xdr:sp macro="" textlink="">
        <xdr:nvSpPr>
          <xdr:cNvPr id="18" name="TextBox 17">
            <a:extLst>
              <a:ext uri="{FF2B5EF4-FFF2-40B4-BE49-F238E27FC236}">
                <a16:creationId xmlns:a16="http://schemas.microsoft.com/office/drawing/2014/main" id="{00000000-0008-0000-0700-000012000000}"/>
              </a:ext>
            </a:extLst>
          </xdr:cNvPr>
          <xdr:cNvSpPr txBox="1"/>
        </xdr:nvSpPr>
        <xdr:spPr>
          <a:xfrm>
            <a:off x="3225800" y="1879600"/>
            <a:ext cx="996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Food</a:t>
            </a:r>
          </a:p>
        </xdr:txBody>
      </xdr:sp>
      <xdr:sp macro="" textlink="">
        <xdr:nvSpPr>
          <xdr:cNvPr id="19" name="TextBox 18">
            <a:extLst>
              <a:ext uri="{FF2B5EF4-FFF2-40B4-BE49-F238E27FC236}">
                <a16:creationId xmlns:a16="http://schemas.microsoft.com/office/drawing/2014/main" id="{00000000-0008-0000-0700-000013000000}"/>
              </a:ext>
            </a:extLst>
          </xdr:cNvPr>
          <xdr:cNvSpPr txBox="1"/>
        </xdr:nvSpPr>
        <xdr:spPr>
          <a:xfrm>
            <a:off x="3810000" y="2209800"/>
            <a:ext cx="9969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Health &amp; Wellbeing</a:t>
            </a:r>
          </a:p>
        </xdr:txBody>
      </xdr:sp>
      <xdr:sp macro="" textlink="">
        <xdr:nvSpPr>
          <xdr:cNvPr id="20" name="TextBox 19">
            <a:extLst>
              <a:ext uri="{FF2B5EF4-FFF2-40B4-BE49-F238E27FC236}">
                <a16:creationId xmlns:a16="http://schemas.microsoft.com/office/drawing/2014/main" id="{00000000-0008-0000-0700-000014000000}"/>
              </a:ext>
            </a:extLst>
          </xdr:cNvPr>
          <xdr:cNvSpPr txBox="1"/>
        </xdr:nvSpPr>
        <xdr:spPr>
          <a:xfrm>
            <a:off x="4102100" y="2927350"/>
            <a:ext cx="996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Housing</a:t>
            </a:r>
          </a:p>
        </xdr:txBody>
      </xdr:sp>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4006850" y="3594100"/>
            <a:ext cx="996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Education</a:t>
            </a:r>
          </a:p>
        </xdr:txBody>
      </xdr:sp>
      <xdr:sp macro="" textlink="">
        <xdr:nvSpPr>
          <xdr:cNvPr id="22" name="TextBox 21">
            <a:extLst>
              <a:ext uri="{FF2B5EF4-FFF2-40B4-BE49-F238E27FC236}">
                <a16:creationId xmlns:a16="http://schemas.microsoft.com/office/drawing/2014/main" id="{00000000-0008-0000-0700-000016000000}"/>
              </a:ext>
            </a:extLst>
          </xdr:cNvPr>
          <xdr:cNvSpPr txBox="1"/>
        </xdr:nvSpPr>
        <xdr:spPr>
          <a:xfrm>
            <a:off x="3562350" y="4032250"/>
            <a:ext cx="9969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Built Community</a:t>
            </a:r>
          </a:p>
        </xdr:txBody>
      </xdr:sp>
      <xdr:sp macro="" textlink="">
        <xdr:nvSpPr>
          <xdr:cNvPr id="23" name="TextBox 22">
            <a:extLst>
              <a:ext uri="{FF2B5EF4-FFF2-40B4-BE49-F238E27FC236}">
                <a16:creationId xmlns:a16="http://schemas.microsoft.com/office/drawing/2014/main" id="{00000000-0008-0000-0700-000017000000}"/>
              </a:ext>
            </a:extLst>
          </xdr:cNvPr>
          <xdr:cNvSpPr txBox="1"/>
        </xdr:nvSpPr>
        <xdr:spPr>
          <a:xfrm>
            <a:off x="2832100" y="4241800"/>
            <a:ext cx="9969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Cultural Community</a:t>
            </a:r>
          </a:p>
        </xdr:txBody>
      </xdr:sp>
      <xdr:sp macro="" textlink="">
        <xdr:nvSpPr>
          <xdr:cNvPr id="24" name="TextBox 23">
            <a:extLst>
              <a:ext uri="{FF2B5EF4-FFF2-40B4-BE49-F238E27FC236}">
                <a16:creationId xmlns:a16="http://schemas.microsoft.com/office/drawing/2014/main" id="{00000000-0008-0000-0700-000018000000}"/>
              </a:ext>
            </a:extLst>
          </xdr:cNvPr>
          <xdr:cNvSpPr txBox="1"/>
        </xdr:nvSpPr>
        <xdr:spPr>
          <a:xfrm>
            <a:off x="2139950" y="4089400"/>
            <a:ext cx="996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Accessibility</a:t>
            </a:r>
          </a:p>
        </xdr:txBody>
      </xdr:sp>
      <xdr:sp macro="" textlink="">
        <xdr:nvSpPr>
          <xdr:cNvPr id="25" name="TextBox 24">
            <a:extLst>
              <a:ext uri="{FF2B5EF4-FFF2-40B4-BE49-F238E27FC236}">
                <a16:creationId xmlns:a16="http://schemas.microsoft.com/office/drawing/2014/main" id="{00000000-0008-0000-0700-000019000000}"/>
              </a:ext>
            </a:extLst>
          </xdr:cNvPr>
          <xdr:cNvSpPr txBox="1"/>
        </xdr:nvSpPr>
        <xdr:spPr>
          <a:xfrm>
            <a:off x="1714500" y="3467100"/>
            <a:ext cx="996950" cy="585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Local Economy &amp; Jobs</a:t>
            </a:r>
          </a:p>
        </xdr:txBody>
      </xdr:sp>
      <xdr:sp macro="" textlink="">
        <xdr:nvSpPr>
          <xdr:cNvPr id="26" name="TextBox 25">
            <a:extLst>
              <a:ext uri="{FF2B5EF4-FFF2-40B4-BE49-F238E27FC236}">
                <a16:creationId xmlns:a16="http://schemas.microsoft.com/office/drawing/2014/main" id="{00000000-0008-0000-0700-00001A000000}"/>
              </a:ext>
            </a:extLst>
          </xdr:cNvPr>
          <xdr:cNvSpPr txBox="1"/>
        </xdr:nvSpPr>
        <xdr:spPr>
          <a:xfrm>
            <a:off x="1619250" y="2825750"/>
            <a:ext cx="996950" cy="421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Safety &amp; Crime</a:t>
            </a:r>
          </a:p>
        </xdr:txBody>
      </xdr:sp>
      <xdr:sp macro="" textlink="">
        <xdr:nvSpPr>
          <xdr:cNvPr id="27" name="TextBox 26">
            <a:extLst>
              <a:ext uri="{FF2B5EF4-FFF2-40B4-BE49-F238E27FC236}">
                <a16:creationId xmlns:a16="http://schemas.microsoft.com/office/drawing/2014/main" id="{00000000-0008-0000-0700-00001B000000}"/>
              </a:ext>
            </a:extLst>
          </xdr:cNvPr>
          <xdr:cNvSpPr txBox="1"/>
        </xdr:nvSpPr>
        <xdr:spPr>
          <a:xfrm>
            <a:off x="1885950" y="2197100"/>
            <a:ext cx="9969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Democratic</a:t>
            </a:r>
            <a:r>
              <a:rPr lang="en-GB" sz="1050" b="1" baseline="0"/>
              <a:t> Voice</a:t>
            </a:r>
            <a:endParaRPr lang="en-GB" sz="1050" b="1"/>
          </a:p>
        </xdr:txBody>
      </xdr:sp>
      <xdr:sp macro="" textlink="">
        <xdr:nvSpPr>
          <xdr:cNvPr id="28" name="TextBox 27">
            <a:extLst>
              <a:ext uri="{FF2B5EF4-FFF2-40B4-BE49-F238E27FC236}">
                <a16:creationId xmlns:a16="http://schemas.microsoft.com/office/drawing/2014/main" id="{00000000-0008-0000-0700-00001C000000}"/>
              </a:ext>
            </a:extLst>
          </xdr:cNvPr>
          <xdr:cNvSpPr txBox="1"/>
        </xdr:nvSpPr>
        <xdr:spPr>
          <a:xfrm>
            <a:off x="2463800" y="1879600"/>
            <a:ext cx="996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50" b="1"/>
              <a:t>Equity</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235105</xdr:colOff>
      <xdr:row>2</xdr:row>
      <xdr:rowOff>116865</xdr:rowOff>
    </xdr:from>
    <xdr:to>
      <xdr:col>7</xdr:col>
      <xdr:colOff>1254880</xdr:colOff>
      <xdr:row>11</xdr:row>
      <xdr:rowOff>98272</xdr:rowOff>
    </xdr:to>
    <xdr:grpSp>
      <xdr:nvGrpSpPr>
        <xdr:cNvPr id="6" name="Group 2">
          <a:extLst>
            <a:ext uri="{FF2B5EF4-FFF2-40B4-BE49-F238E27FC236}">
              <a16:creationId xmlns:a16="http://schemas.microsoft.com/office/drawing/2014/main" id="{00000000-0008-0000-0800-000006000000}"/>
            </a:ext>
          </a:extLst>
        </xdr:cNvPr>
        <xdr:cNvGrpSpPr>
          <a:grpSpLocks noChangeAspect="1"/>
        </xdr:cNvGrpSpPr>
      </xdr:nvGrpSpPr>
      <xdr:grpSpPr>
        <a:xfrm>
          <a:off x="235105" y="540198"/>
          <a:ext cx="7105192" cy="3645887"/>
          <a:chOff x="-2" y="401780"/>
          <a:chExt cx="6627135" cy="5376514"/>
        </a:xfrm>
      </xdr:grpSpPr>
      <xdr:graphicFrame macro="">
        <xdr:nvGraphicFramePr>
          <xdr:cNvPr id="7" name="Chart 30">
            <a:extLst>
              <a:ext uri="{FF2B5EF4-FFF2-40B4-BE49-F238E27FC236}">
                <a16:creationId xmlns:a16="http://schemas.microsoft.com/office/drawing/2014/main" id="{00000000-0008-0000-0800-000007000000}"/>
              </a:ext>
            </a:extLst>
          </xdr:cNvPr>
          <xdr:cNvGraphicFramePr>
            <a:graphicFrameLocks/>
          </xdr:cNvGraphicFramePr>
        </xdr:nvGraphicFramePr>
        <xdr:xfrm>
          <a:off x="-2" y="401780"/>
          <a:ext cx="6627135" cy="537651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8" name="Chart 32">
            <a:extLst>
              <a:ext uri="{FF2B5EF4-FFF2-40B4-BE49-F238E27FC236}">
                <a16:creationId xmlns:a16="http://schemas.microsoft.com/office/drawing/2014/main" id="{00000000-0008-0000-0800-000008000000}"/>
              </a:ext>
            </a:extLst>
          </xdr:cNvPr>
          <xdr:cNvGraphicFramePr>
            <a:graphicFrameLocks/>
          </xdr:cNvGraphicFramePr>
        </xdr:nvGraphicFramePr>
        <xdr:xfrm>
          <a:off x="80090" y="1244543"/>
          <a:ext cx="3966347" cy="363081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absolute">
    <xdr:from>
      <xdr:col>1</xdr:col>
      <xdr:colOff>154730</xdr:colOff>
      <xdr:row>3</xdr:row>
      <xdr:rowOff>6987</xdr:rowOff>
    </xdr:from>
    <xdr:to>
      <xdr:col>5</xdr:col>
      <xdr:colOff>754742</xdr:colOff>
      <xdr:row>11</xdr:row>
      <xdr:rowOff>914702</xdr:rowOff>
    </xdr:to>
    <xdr:grpSp>
      <xdr:nvGrpSpPr>
        <xdr:cNvPr id="61" name="Group 5">
          <a:extLst>
            <a:ext uri="{FF2B5EF4-FFF2-40B4-BE49-F238E27FC236}">
              <a16:creationId xmlns:a16="http://schemas.microsoft.com/office/drawing/2014/main" id="{00000000-0008-0000-0800-00003D000000}"/>
            </a:ext>
          </a:extLst>
        </xdr:cNvPr>
        <xdr:cNvGrpSpPr/>
      </xdr:nvGrpSpPr>
      <xdr:grpSpPr>
        <a:xfrm>
          <a:off x="1054313" y="615529"/>
          <a:ext cx="3603033" cy="4386986"/>
          <a:chOff x="1124433" y="889649"/>
          <a:chExt cx="4336639" cy="1870057"/>
        </a:xfrm>
      </xdr:grpSpPr>
      <xdr:sp macro="" textlink="">
        <xdr:nvSpPr>
          <xdr:cNvPr id="62" name="TextBox 6">
            <a:extLst>
              <a:ext uri="{FF2B5EF4-FFF2-40B4-BE49-F238E27FC236}">
                <a16:creationId xmlns:a16="http://schemas.microsoft.com/office/drawing/2014/main" id="{00000000-0008-0000-0800-00003E000000}"/>
              </a:ext>
            </a:extLst>
          </xdr:cNvPr>
          <xdr:cNvSpPr txBox="1"/>
        </xdr:nvSpPr>
        <xdr:spPr>
          <a:xfrm>
            <a:off x="3113904" y="889649"/>
            <a:ext cx="1094153" cy="2169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b="0"/>
              <a:t>Greenhouse Gases</a:t>
            </a:r>
          </a:p>
        </xdr:txBody>
      </xdr:sp>
      <xdr:sp macro="" textlink="">
        <xdr:nvSpPr>
          <xdr:cNvPr id="63" name="TextBox 7">
            <a:extLst>
              <a:ext uri="{FF2B5EF4-FFF2-40B4-BE49-F238E27FC236}">
                <a16:creationId xmlns:a16="http://schemas.microsoft.com/office/drawing/2014/main" id="{00000000-0008-0000-0800-00003F000000}"/>
              </a:ext>
            </a:extLst>
          </xdr:cNvPr>
          <xdr:cNvSpPr txBox="1"/>
        </xdr:nvSpPr>
        <xdr:spPr>
          <a:xfrm>
            <a:off x="4106295" y="1105186"/>
            <a:ext cx="802034" cy="5269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00" b="0"/>
              <a:t>Air Quality</a:t>
            </a:r>
          </a:p>
        </xdr:txBody>
      </xdr:sp>
      <xdr:sp macro="" textlink="">
        <xdr:nvSpPr>
          <xdr:cNvPr id="64" name="TextBox 8">
            <a:extLst>
              <a:ext uri="{FF2B5EF4-FFF2-40B4-BE49-F238E27FC236}">
                <a16:creationId xmlns:a16="http://schemas.microsoft.com/office/drawing/2014/main" id="{00000000-0008-0000-0800-000040000000}"/>
              </a:ext>
            </a:extLst>
          </xdr:cNvPr>
          <xdr:cNvSpPr txBox="1"/>
        </xdr:nvSpPr>
        <xdr:spPr>
          <a:xfrm>
            <a:off x="4375178" y="1483844"/>
            <a:ext cx="1085894" cy="1971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b="0"/>
              <a:t>Sustainable Transport</a:t>
            </a:r>
          </a:p>
        </xdr:txBody>
      </xdr:sp>
      <xdr:sp macro="" textlink="">
        <xdr:nvSpPr>
          <xdr:cNvPr id="65" name="TextBox 9">
            <a:extLst>
              <a:ext uri="{FF2B5EF4-FFF2-40B4-BE49-F238E27FC236}">
                <a16:creationId xmlns:a16="http://schemas.microsoft.com/office/drawing/2014/main" id="{00000000-0008-0000-0800-000041000000}"/>
              </a:ext>
            </a:extLst>
          </xdr:cNvPr>
          <xdr:cNvSpPr txBox="1"/>
        </xdr:nvSpPr>
        <xdr:spPr>
          <a:xfrm>
            <a:off x="4122182" y="1836172"/>
            <a:ext cx="821866" cy="1849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00" b="0"/>
              <a:t>Land Use Change</a:t>
            </a:r>
          </a:p>
        </xdr:txBody>
      </xdr:sp>
      <xdr:sp macro="" textlink="">
        <xdr:nvSpPr>
          <xdr:cNvPr id="66" name="TextBox 10">
            <a:extLst>
              <a:ext uri="{FF2B5EF4-FFF2-40B4-BE49-F238E27FC236}">
                <a16:creationId xmlns:a16="http://schemas.microsoft.com/office/drawing/2014/main" id="{00000000-0008-0000-0800-000042000000}"/>
              </a:ext>
            </a:extLst>
          </xdr:cNvPr>
          <xdr:cNvSpPr txBox="1"/>
        </xdr:nvSpPr>
        <xdr:spPr>
          <a:xfrm>
            <a:off x="3140248" y="2094153"/>
            <a:ext cx="1090349" cy="3197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00" b="0"/>
              <a:t>Biodiversity</a:t>
            </a:r>
          </a:p>
        </xdr:txBody>
      </xdr:sp>
      <xdr:sp macro="" textlink="">
        <xdr:nvSpPr>
          <xdr:cNvPr id="67" name="TextBox 11">
            <a:extLst>
              <a:ext uri="{FF2B5EF4-FFF2-40B4-BE49-F238E27FC236}">
                <a16:creationId xmlns:a16="http://schemas.microsoft.com/office/drawing/2014/main" id="{00000000-0008-0000-0800-000043000000}"/>
              </a:ext>
            </a:extLst>
          </xdr:cNvPr>
          <xdr:cNvSpPr txBox="1"/>
        </xdr:nvSpPr>
        <xdr:spPr>
          <a:xfrm>
            <a:off x="2115030" y="2037627"/>
            <a:ext cx="1095846" cy="7220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00" b="0"/>
              <a:t>Soil &amp; Waterway Health</a:t>
            </a:r>
          </a:p>
        </xdr:txBody>
      </xdr:sp>
      <xdr:sp macro="" textlink="">
        <xdr:nvSpPr>
          <xdr:cNvPr id="68" name="TextBox 12">
            <a:extLst>
              <a:ext uri="{FF2B5EF4-FFF2-40B4-BE49-F238E27FC236}">
                <a16:creationId xmlns:a16="http://schemas.microsoft.com/office/drawing/2014/main" id="{00000000-0008-0000-0800-000044000000}"/>
              </a:ext>
            </a:extLst>
          </xdr:cNvPr>
          <xdr:cNvSpPr txBox="1"/>
        </xdr:nvSpPr>
        <xdr:spPr>
          <a:xfrm>
            <a:off x="1309369" y="1798028"/>
            <a:ext cx="1076992" cy="732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00" b="0"/>
              <a:t>Climate Change</a:t>
            </a:r>
            <a:r>
              <a:rPr lang="en-GB" sz="1000" b="0" baseline="0"/>
              <a:t> Adaptation</a:t>
            </a:r>
            <a:endParaRPr lang="en-GB" sz="1000" b="0"/>
          </a:p>
        </xdr:txBody>
      </xdr:sp>
      <xdr:sp macro="" textlink="">
        <xdr:nvSpPr>
          <xdr:cNvPr id="69" name="TextBox 13">
            <a:extLst>
              <a:ext uri="{FF2B5EF4-FFF2-40B4-BE49-F238E27FC236}">
                <a16:creationId xmlns:a16="http://schemas.microsoft.com/office/drawing/2014/main" id="{00000000-0008-0000-0800-000045000000}"/>
              </a:ext>
            </a:extLst>
          </xdr:cNvPr>
          <xdr:cNvSpPr txBox="1"/>
        </xdr:nvSpPr>
        <xdr:spPr>
          <a:xfrm>
            <a:off x="1124433" y="1465534"/>
            <a:ext cx="841051" cy="21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b="0"/>
              <a:t>Energy Use</a:t>
            </a:r>
          </a:p>
        </xdr:txBody>
      </xdr:sp>
      <xdr:sp macro="" textlink="">
        <xdr:nvSpPr>
          <xdr:cNvPr id="70" name="TextBox 14">
            <a:extLst>
              <a:ext uri="{FF2B5EF4-FFF2-40B4-BE49-F238E27FC236}">
                <a16:creationId xmlns:a16="http://schemas.microsoft.com/office/drawing/2014/main" id="{00000000-0008-0000-0800-000046000000}"/>
              </a:ext>
            </a:extLst>
          </xdr:cNvPr>
          <xdr:cNvSpPr txBox="1"/>
        </xdr:nvSpPr>
        <xdr:spPr>
          <a:xfrm>
            <a:off x="1334469" y="1113314"/>
            <a:ext cx="1093999" cy="2302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b="0"/>
              <a:t>Sustainable Materials</a:t>
            </a:r>
          </a:p>
        </xdr:txBody>
      </xdr:sp>
      <xdr:sp macro="" textlink="">
        <xdr:nvSpPr>
          <xdr:cNvPr id="71" name="TextBox 15">
            <a:extLst>
              <a:ext uri="{FF2B5EF4-FFF2-40B4-BE49-F238E27FC236}">
                <a16:creationId xmlns:a16="http://schemas.microsoft.com/office/drawing/2014/main" id="{00000000-0008-0000-0800-000047000000}"/>
              </a:ext>
            </a:extLst>
          </xdr:cNvPr>
          <xdr:cNvSpPr txBox="1"/>
        </xdr:nvSpPr>
        <xdr:spPr>
          <a:xfrm>
            <a:off x="2060337" y="918594"/>
            <a:ext cx="1215282" cy="3197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00" b="0"/>
              <a:t>Waste</a:t>
            </a:r>
          </a:p>
        </xdr:txBody>
      </xdr:sp>
    </xdr:grpSp>
    <xdr:clientData/>
  </xdr:twoCellAnchor>
  <xdr:twoCellAnchor editAs="absolute">
    <xdr:from>
      <xdr:col>2</xdr:col>
      <xdr:colOff>31289</xdr:colOff>
      <xdr:row>3</xdr:row>
      <xdr:rowOff>561726</xdr:rowOff>
    </xdr:from>
    <xdr:to>
      <xdr:col>5</xdr:col>
      <xdr:colOff>35796</xdr:colOff>
      <xdr:row>6</xdr:row>
      <xdr:rowOff>123141</xdr:rowOff>
    </xdr:to>
    <xdr:grpSp>
      <xdr:nvGrpSpPr>
        <xdr:cNvPr id="17" name="Group 16">
          <a:extLst>
            <a:ext uri="{FF2B5EF4-FFF2-40B4-BE49-F238E27FC236}">
              <a16:creationId xmlns:a16="http://schemas.microsoft.com/office/drawing/2014/main" id="{00000000-0008-0000-0800-000011000000}"/>
            </a:ext>
          </a:extLst>
        </xdr:cNvPr>
        <xdr:cNvGrpSpPr/>
      </xdr:nvGrpSpPr>
      <xdr:grpSpPr>
        <a:xfrm>
          <a:off x="1539414" y="1170268"/>
          <a:ext cx="2398986" cy="1916206"/>
          <a:chOff x="1727597" y="-352606"/>
          <a:chExt cx="2950743" cy="1296667"/>
        </a:xfrm>
      </xdr:grpSpPr>
      <xdr:sp macro="" textlink="">
        <xdr:nvSpPr>
          <xdr:cNvPr id="18" name="TextBox 17">
            <a:extLst>
              <a:ext uri="{FF2B5EF4-FFF2-40B4-BE49-F238E27FC236}">
                <a16:creationId xmlns:a16="http://schemas.microsoft.com/office/drawing/2014/main" id="{00000000-0008-0000-0800-000012000000}"/>
              </a:ext>
            </a:extLst>
          </xdr:cNvPr>
          <xdr:cNvSpPr txBox="1"/>
        </xdr:nvSpPr>
        <xdr:spPr>
          <a:xfrm>
            <a:off x="2928631" y="-352606"/>
            <a:ext cx="1087034" cy="2749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800" b="0"/>
              <a:t>Food</a:t>
            </a:r>
          </a:p>
        </xdr:txBody>
      </xdr:sp>
      <xdr:sp macro="" textlink="">
        <xdr:nvSpPr>
          <xdr:cNvPr id="19" name="TextBox 18">
            <a:extLst>
              <a:ext uri="{FF2B5EF4-FFF2-40B4-BE49-F238E27FC236}">
                <a16:creationId xmlns:a16="http://schemas.microsoft.com/office/drawing/2014/main" id="{00000000-0008-0000-0800-000013000000}"/>
              </a:ext>
            </a:extLst>
          </xdr:cNvPr>
          <xdr:cNvSpPr txBox="1"/>
        </xdr:nvSpPr>
        <xdr:spPr>
          <a:xfrm>
            <a:off x="3446628" y="-197820"/>
            <a:ext cx="1014890" cy="232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800" b="0"/>
              <a:t>Health &amp; Wellbeing</a:t>
            </a:r>
          </a:p>
        </xdr:txBody>
      </xdr:sp>
      <xdr:sp macro="" textlink="">
        <xdr:nvSpPr>
          <xdr:cNvPr id="20" name="TextBox 19">
            <a:extLst>
              <a:ext uri="{FF2B5EF4-FFF2-40B4-BE49-F238E27FC236}">
                <a16:creationId xmlns:a16="http://schemas.microsoft.com/office/drawing/2014/main" id="{00000000-0008-0000-0800-000014000000}"/>
              </a:ext>
            </a:extLst>
          </xdr:cNvPr>
          <xdr:cNvSpPr txBox="1"/>
        </xdr:nvSpPr>
        <xdr:spPr>
          <a:xfrm>
            <a:off x="3681391" y="127516"/>
            <a:ext cx="996949" cy="147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800" b="0"/>
              <a:t>Housing</a:t>
            </a:r>
          </a:p>
        </xdr:txBody>
      </xdr:sp>
      <xdr:sp macro="" textlink="">
        <xdr:nvSpPr>
          <xdr:cNvPr id="21" name="TextBox 20">
            <a:extLst>
              <a:ext uri="{FF2B5EF4-FFF2-40B4-BE49-F238E27FC236}">
                <a16:creationId xmlns:a16="http://schemas.microsoft.com/office/drawing/2014/main" id="{00000000-0008-0000-0800-000015000000}"/>
              </a:ext>
            </a:extLst>
          </xdr:cNvPr>
          <xdr:cNvSpPr txBox="1"/>
        </xdr:nvSpPr>
        <xdr:spPr>
          <a:xfrm>
            <a:off x="3600066" y="437498"/>
            <a:ext cx="996951" cy="147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800" b="0"/>
              <a:t>Education</a:t>
            </a:r>
          </a:p>
        </xdr:txBody>
      </xdr:sp>
      <xdr:sp macro="" textlink="">
        <xdr:nvSpPr>
          <xdr:cNvPr id="22" name="TextBox 21">
            <a:extLst>
              <a:ext uri="{FF2B5EF4-FFF2-40B4-BE49-F238E27FC236}">
                <a16:creationId xmlns:a16="http://schemas.microsoft.com/office/drawing/2014/main" id="{00000000-0008-0000-0800-000016000000}"/>
              </a:ext>
            </a:extLst>
          </xdr:cNvPr>
          <xdr:cNvSpPr txBox="1"/>
        </xdr:nvSpPr>
        <xdr:spPr>
          <a:xfrm>
            <a:off x="3208797" y="615595"/>
            <a:ext cx="1061050" cy="328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800" b="0"/>
              <a:t>Built </a:t>
            </a:r>
          </a:p>
          <a:p>
            <a:pPr algn="ctr"/>
            <a:r>
              <a:rPr lang="en-GB" sz="800" b="0"/>
              <a:t>Community</a:t>
            </a:r>
          </a:p>
        </xdr:txBody>
      </xdr:sp>
      <xdr:sp macro="" textlink="">
        <xdr:nvSpPr>
          <xdr:cNvPr id="23" name="TextBox 22">
            <a:extLst>
              <a:ext uri="{FF2B5EF4-FFF2-40B4-BE49-F238E27FC236}">
                <a16:creationId xmlns:a16="http://schemas.microsoft.com/office/drawing/2014/main" id="{00000000-0008-0000-0800-000017000000}"/>
              </a:ext>
            </a:extLst>
          </xdr:cNvPr>
          <xdr:cNvSpPr txBox="1"/>
        </xdr:nvSpPr>
        <xdr:spPr>
          <a:xfrm>
            <a:off x="2640334" y="710474"/>
            <a:ext cx="1122980" cy="2310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800" b="0"/>
              <a:t>Cultural Community</a:t>
            </a:r>
          </a:p>
        </xdr:txBody>
      </xdr:sp>
      <xdr:sp macro="" textlink="">
        <xdr:nvSpPr>
          <xdr:cNvPr id="24" name="TextBox 23">
            <a:extLst>
              <a:ext uri="{FF2B5EF4-FFF2-40B4-BE49-F238E27FC236}">
                <a16:creationId xmlns:a16="http://schemas.microsoft.com/office/drawing/2014/main" id="{00000000-0008-0000-0800-000018000000}"/>
              </a:ext>
            </a:extLst>
          </xdr:cNvPr>
          <xdr:cNvSpPr txBox="1"/>
        </xdr:nvSpPr>
        <xdr:spPr>
          <a:xfrm>
            <a:off x="2125638" y="691378"/>
            <a:ext cx="1067870" cy="146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800" b="0"/>
              <a:t>Accessibility</a:t>
            </a:r>
          </a:p>
        </xdr:txBody>
      </xdr:sp>
      <xdr:sp macro="" textlink="">
        <xdr:nvSpPr>
          <xdr:cNvPr id="25" name="TextBox 24">
            <a:extLst>
              <a:ext uri="{FF2B5EF4-FFF2-40B4-BE49-F238E27FC236}">
                <a16:creationId xmlns:a16="http://schemas.microsoft.com/office/drawing/2014/main" id="{00000000-0008-0000-0800-000019000000}"/>
              </a:ext>
            </a:extLst>
          </xdr:cNvPr>
          <xdr:cNvSpPr txBox="1"/>
        </xdr:nvSpPr>
        <xdr:spPr>
          <a:xfrm>
            <a:off x="1897220" y="411262"/>
            <a:ext cx="1025574" cy="2314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800" b="0"/>
              <a:t>Local Economy &amp; Jobs</a:t>
            </a:r>
          </a:p>
        </xdr:txBody>
      </xdr:sp>
      <xdr:sp macro="" textlink="">
        <xdr:nvSpPr>
          <xdr:cNvPr id="26" name="TextBox 25">
            <a:extLst>
              <a:ext uri="{FF2B5EF4-FFF2-40B4-BE49-F238E27FC236}">
                <a16:creationId xmlns:a16="http://schemas.microsoft.com/office/drawing/2014/main" id="{00000000-0008-0000-0800-00001A000000}"/>
              </a:ext>
            </a:extLst>
          </xdr:cNvPr>
          <xdr:cNvSpPr txBox="1"/>
        </xdr:nvSpPr>
        <xdr:spPr>
          <a:xfrm>
            <a:off x="1727597" y="97389"/>
            <a:ext cx="1004190" cy="2315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800" b="0"/>
              <a:t>Safety &amp; </a:t>
            </a:r>
          </a:p>
          <a:p>
            <a:pPr algn="ctr"/>
            <a:r>
              <a:rPr lang="en-GB" sz="800" b="0"/>
              <a:t>Crime</a:t>
            </a:r>
          </a:p>
        </xdr:txBody>
      </xdr:sp>
      <xdr:sp macro="" textlink="">
        <xdr:nvSpPr>
          <xdr:cNvPr id="27" name="TextBox 26">
            <a:extLst>
              <a:ext uri="{FF2B5EF4-FFF2-40B4-BE49-F238E27FC236}">
                <a16:creationId xmlns:a16="http://schemas.microsoft.com/office/drawing/2014/main" id="{00000000-0008-0000-0800-00001B000000}"/>
              </a:ext>
            </a:extLst>
          </xdr:cNvPr>
          <xdr:cNvSpPr txBox="1"/>
        </xdr:nvSpPr>
        <xdr:spPr>
          <a:xfrm>
            <a:off x="1912747" y="-165220"/>
            <a:ext cx="1030295" cy="2931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800" b="0"/>
              <a:t>Democratic</a:t>
            </a:r>
            <a:r>
              <a:rPr lang="en-GB" sz="800" b="0" baseline="0"/>
              <a:t> Voice</a:t>
            </a:r>
            <a:endParaRPr lang="en-GB" sz="800" b="0"/>
          </a:p>
        </xdr:txBody>
      </xdr:sp>
      <xdr:sp macro="" textlink="">
        <xdr:nvSpPr>
          <xdr:cNvPr id="28" name="TextBox 27">
            <a:extLst>
              <a:ext uri="{FF2B5EF4-FFF2-40B4-BE49-F238E27FC236}">
                <a16:creationId xmlns:a16="http://schemas.microsoft.com/office/drawing/2014/main" id="{00000000-0008-0000-0800-00001C000000}"/>
              </a:ext>
            </a:extLst>
          </xdr:cNvPr>
          <xdr:cNvSpPr txBox="1"/>
        </xdr:nvSpPr>
        <xdr:spPr>
          <a:xfrm>
            <a:off x="2402357" y="-331791"/>
            <a:ext cx="924418" cy="2423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800" b="0"/>
              <a:t>Equity</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4.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13.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13.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heltenham.gov.uk/downloads/file/7339/community_impact_assessment_process"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56"/>
  <sheetViews>
    <sheetView showGridLines="0" topLeftCell="A20" zoomScale="110" zoomScaleNormal="110" workbookViewId="0">
      <selection activeCell="P18" sqref="P18"/>
    </sheetView>
  </sheetViews>
  <sheetFormatPr defaultColWidth="8.7109375" defaultRowHeight="15" x14ac:dyDescent="0.25"/>
  <cols>
    <col min="1" max="1" width="3.85546875" style="216" customWidth="1"/>
    <col min="2" max="2" width="3.140625" style="216" customWidth="1"/>
    <col min="3" max="4" width="8.7109375" style="216"/>
    <col min="5" max="5" width="1.42578125" style="216" customWidth="1"/>
    <col min="6" max="6" width="68.140625" style="216" customWidth="1"/>
    <col min="7" max="16384" width="8.7109375" style="216"/>
  </cols>
  <sheetData>
    <row r="2" spans="2:16" x14ac:dyDescent="0.25">
      <c r="B2" s="53"/>
      <c r="C2" s="53"/>
      <c r="D2" s="53"/>
      <c r="E2" s="53"/>
      <c r="F2" s="53"/>
      <c r="G2" s="53"/>
      <c r="H2" s="53"/>
      <c r="I2" s="53"/>
      <c r="J2" s="53"/>
      <c r="K2" s="53"/>
      <c r="L2" s="53"/>
      <c r="M2" s="53"/>
      <c r="N2" s="53"/>
      <c r="O2" s="53"/>
      <c r="P2" s="53"/>
    </row>
    <row r="3" spans="2:16" ht="44.45" customHeight="1" x14ac:dyDescent="0.25">
      <c r="B3" s="53"/>
      <c r="C3" s="217" t="s">
        <v>501</v>
      </c>
      <c r="D3" s="53"/>
      <c r="E3" s="53"/>
      <c r="F3" s="53"/>
      <c r="G3" s="53"/>
      <c r="H3" s="53"/>
      <c r="I3" s="53"/>
      <c r="J3" s="53"/>
      <c r="K3" s="53"/>
      <c r="L3" s="53"/>
      <c r="M3" s="53"/>
      <c r="N3" s="53"/>
      <c r="O3" s="53"/>
      <c r="P3" s="53"/>
    </row>
    <row r="4" spans="2:16" x14ac:dyDescent="0.25">
      <c r="B4" s="53"/>
      <c r="C4" s="53"/>
      <c r="D4" s="53"/>
      <c r="E4" s="53"/>
      <c r="F4" s="53"/>
      <c r="G4" s="53"/>
      <c r="H4" s="53"/>
      <c r="I4" s="53"/>
      <c r="J4" s="53"/>
      <c r="K4" s="53"/>
      <c r="L4" s="53"/>
      <c r="M4" s="53"/>
      <c r="N4" s="53"/>
      <c r="O4" s="53"/>
      <c r="P4" s="53"/>
    </row>
    <row r="5" spans="2:16" ht="15.75" x14ac:dyDescent="0.25">
      <c r="B5" s="53"/>
      <c r="C5" s="218" t="s">
        <v>502</v>
      </c>
      <c r="D5" s="53"/>
      <c r="E5" s="53"/>
      <c r="F5" s="53"/>
      <c r="G5" s="53"/>
      <c r="H5" s="53"/>
      <c r="I5" s="53"/>
      <c r="J5" s="53"/>
      <c r="K5" s="53"/>
      <c r="L5" s="53"/>
      <c r="M5" s="53"/>
      <c r="N5" s="53"/>
      <c r="O5" s="53"/>
      <c r="P5" s="53"/>
    </row>
    <row r="6" spans="2:16" ht="57" customHeight="1" x14ac:dyDescent="0.25">
      <c r="B6" s="53"/>
      <c r="C6" s="266" t="s">
        <v>503</v>
      </c>
      <c r="D6" s="266"/>
      <c r="E6" s="266"/>
      <c r="F6" s="266"/>
      <c r="G6" s="266"/>
      <c r="H6" s="266"/>
      <c r="I6" s="266"/>
      <c r="J6" s="266"/>
      <c r="K6" s="266"/>
      <c r="L6" s="266"/>
      <c r="M6" s="266"/>
      <c r="N6" s="53"/>
      <c r="O6" s="53"/>
      <c r="P6" s="53"/>
    </row>
    <row r="7" spans="2:16" x14ac:dyDescent="0.25">
      <c r="B7" s="53"/>
      <c r="C7" s="53"/>
      <c r="D7" s="53"/>
      <c r="E7" s="53"/>
      <c r="F7" s="53"/>
      <c r="G7" s="53"/>
      <c r="H7" s="53"/>
      <c r="I7" s="53"/>
      <c r="J7" s="53"/>
      <c r="K7" s="53"/>
      <c r="L7" s="53"/>
      <c r="M7" s="53"/>
      <c r="N7" s="53"/>
      <c r="O7" s="53"/>
      <c r="P7" s="53"/>
    </row>
    <row r="8" spans="2:16" ht="15.75" x14ac:dyDescent="0.25">
      <c r="B8" s="53"/>
      <c r="C8" s="218" t="s">
        <v>504</v>
      </c>
      <c r="D8" s="53"/>
      <c r="E8" s="53"/>
      <c r="F8" s="53"/>
      <c r="G8" s="53"/>
      <c r="H8" s="53"/>
      <c r="I8" s="53"/>
      <c r="J8" s="53"/>
      <c r="K8" s="53"/>
      <c r="L8" s="53"/>
      <c r="M8" s="53"/>
      <c r="N8" s="53"/>
      <c r="O8" s="53"/>
      <c r="P8" s="53"/>
    </row>
    <row r="9" spans="2:16" x14ac:dyDescent="0.25">
      <c r="B9" s="53"/>
      <c r="C9" s="53"/>
      <c r="D9" s="53"/>
      <c r="E9" s="53"/>
      <c r="F9" s="53"/>
      <c r="G9" s="53"/>
      <c r="H9" s="53"/>
      <c r="I9" s="53"/>
      <c r="J9" s="53"/>
      <c r="K9" s="53"/>
      <c r="L9" s="53"/>
      <c r="M9" s="53"/>
      <c r="N9" s="53"/>
      <c r="O9" s="53"/>
      <c r="P9" s="53"/>
    </row>
    <row r="10" spans="2:16" x14ac:dyDescent="0.25">
      <c r="B10" s="53"/>
      <c r="C10" s="267" t="s">
        <v>505</v>
      </c>
      <c r="D10" s="268"/>
      <c r="E10" s="53"/>
      <c r="F10" s="53" t="s">
        <v>506</v>
      </c>
      <c r="G10" s="53"/>
      <c r="H10" s="53"/>
      <c r="I10" s="53"/>
      <c r="J10" s="53"/>
      <c r="K10" s="53"/>
      <c r="L10" s="53"/>
      <c r="M10" s="53"/>
      <c r="N10" s="53"/>
      <c r="O10" s="53"/>
      <c r="P10" s="53"/>
    </row>
    <row r="11" spans="2:16" x14ac:dyDescent="0.25">
      <c r="B11" s="53"/>
      <c r="C11" s="219"/>
      <c r="D11" s="219"/>
      <c r="E11" s="53"/>
      <c r="F11" s="53"/>
      <c r="G11" s="53"/>
      <c r="H11" s="53"/>
      <c r="I11" s="53"/>
      <c r="J11" s="53"/>
      <c r="K11" s="53"/>
      <c r="L11" s="53"/>
      <c r="M11" s="53"/>
      <c r="N11" s="53"/>
      <c r="O11" s="53"/>
      <c r="P11" s="53"/>
    </row>
    <row r="12" spans="2:16" x14ac:dyDescent="0.25">
      <c r="B12" s="53"/>
      <c r="C12" s="269" t="s">
        <v>507</v>
      </c>
      <c r="D12" s="269"/>
      <c r="E12" s="53"/>
      <c r="F12" s="53" t="s">
        <v>508</v>
      </c>
      <c r="G12" s="53"/>
      <c r="H12" s="53"/>
      <c r="I12" s="53"/>
      <c r="J12" s="53"/>
      <c r="K12" s="53"/>
      <c r="L12" s="53"/>
      <c r="M12" s="53"/>
      <c r="N12" s="53"/>
      <c r="O12" s="53"/>
      <c r="P12" s="53"/>
    </row>
    <row r="13" spans="2:16" x14ac:dyDescent="0.25">
      <c r="B13" s="53"/>
      <c r="C13" s="219"/>
      <c r="D13" s="219"/>
      <c r="E13" s="57"/>
      <c r="F13" s="53"/>
      <c r="G13" s="53"/>
      <c r="H13" s="53"/>
      <c r="I13" s="53"/>
      <c r="J13" s="53"/>
      <c r="K13" s="53"/>
      <c r="L13" s="53"/>
      <c r="M13" s="53"/>
      <c r="N13" s="53"/>
      <c r="O13" s="53"/>
      <c r="P13" s="53"/>
    </row>
    <row r="14" spans="2:16" x14ac:dyDescent="0.25">
      <c r="B14" s="53"/>
      <c r="C14" s="269" t="s">
        <v>67</v>
      </c>
      <c r="D14" s="269"/>
      <c r="E14" s="53"/>
      <c r="F14" s="53" t="s">
        <v>509</v>
      </c>
      <c r="G14" s="53"/>
      <c r="H14" s="53"/>
      <c r="I14" s="53"/>
      <c r="J14" s="53"/>
      <c r="K14" s="53"/>
      <c r="L14" s="53"/>
      <c r="M14" s="53"/>
      <c r="N14" s="53"/>
      <c r="O14" s="53"/>
      <c r="P14" s="53"/>
    </row>
    <row r="15" spans="2:16" x14ac:dyDescent="0.25">
      <c r="B15" s="53"/>
      <c r="C15" s="219"/>
      <c r="D15" s="219"/>
      <c r="E15" s="57"/>
      <c r="F15" s="53"/>
      <c r="G15" s="53"/>
      <c r="H15" s="53"/>
      <c r="I15" s="53"/>
      <c r="J15" s="53"/>
      <c r="K15" s="53"/>
      <c r="L15" s="53"/>
      <c r="M15" s="53"/>
      <c r="N15" s="53"/>
      <c r="O15" s="53"/>
      <c r="P15" s="53"/>
    </row>
    <row r="16" spans="2:16" x14ac:dyDescent="0.25">
      <c r="B16" s="53"/>
      <c r="C16" s="270" t="s">
        <v>510</v>
      </c>
      <c r="D16" s="270"/>
      <c r="E16" s="53"/>
      <c r="F16" s="53" t="s">
        <v>511</v>
      </c>
      <c r="G16" s="53"/>
      <c r="H16" s="53"/>
      <c r="I16" s="53"/>
      <c r="J16" s="53"/>
      <c r="K16" s="53"/>
      <c r="L16" s="53"/>
      <c r="M16" s="53"/>
      <c r="N16" s="53"/>
      <c r="O16" s="53"/>
      <c r="P16" s="53"/>
    </row>
    <row r="17" spans="2:16" x14ac:dyDescent="0.25">
      <c r="B17" s="53"/>
      <c r="C17" s="220"/>
      <c r="D17" s="220"/>
      <c r="E17" s="57"/>
      <c r="F17" s="53"/>
      <c r="G17" s="53"/>
      <c r="H17" s="53"/>
      <c r="I17" s="53"/>
      <c r="J17" s="53"/>
      <c r="K17" s="53"/>
      <c r="L17" s="53"/>
      <c r="M17" s="53"/>
      <c r="N17" s="53"/>
      <c r="O17" s="53"/>
      <c r="P17" s="53"/>
    </row>
    <row r="18" spans="2:16" x14ac:dyDescent="0.25">
      <c r="B18" s="53"/>
      <c r="C18" s="270" t="s">
        <v>512</v>
      </c>
      <c r="D18" s="270"/>
      <c r="E18" s="53"/>
      <c r="F18" s="53" t="s">
        <v>513</v>
      </c>
      <c r="G18" s="53"/>
      <c r="H18" s="53"/>
      <c r="I18" s="53"/>
      <c r="J18" s="53"/>
      <c r="K18" s="53"/>
      <c r="L18" s="53"/>
      <c r="M18" s="53"/>
      <c r="N18" s="53"/>
      <c r="O18" s="53"/>
      <c r="P18" s="53"/>
    </row>
    <row r="19" spans="2:16" x14ac:dyDescent="0.25">
      <c r="B19" s="53"/>
      <c r="C19" s="220"/>
      <c r="D19" s="220"/>
      <c r="E19" s="57"/>
      <c r="F19" s="57"/>
      <c r="G19" s="53"/>
      <c r="H19" s="53"/>
      <c r="I19" s="53"/>
      <c r="J19" s="53"/>
      <c r="K19" s="53"/>
      <c r="L19" s="53"/>
      <c r="M19" s="53"/>
      <c r="N19" s="53"/>
      <c r="O19" s="53"/>
      <c r="P19" s="53"/>
    </row>
    <row r="20" spans="2:16" x14ac:dyDescent="0.25">
      <c r="B20" s="53"/>
      <c r="C20" s="264" t="s">
        <v>674</v>
      </c>
      <c r="D20" s="265"/>
      <c r="E20" s="53"/>
      <c r="F20" s="53" t="s">
        <v>676</v>
      </c>
      <c r="G20" s="53"/>
      <c r="H20" s="53"/>
      <c r="I20" s="53"/>
      <c r="J20" s="53"/>
      <c r="K20" s="53"/>
      <c r="L20" s="53"/>
      <c r="M20" s="53"/>
      <c r="N20" s="53"/>
      <c r="O20" s="53"/>
      <c r="P20" s="53"/>
    </row>
    <row r="21" spans="2:16" x14ac:dyDescent="0.25">
      <c r="B21" s="53"/>
      <c r="C21" s="53"/>
      <c r="D21" s="53"/>
      <c r="E21" s="53"/>
      <c r="F21" s="53"/>
      <c r="G21" s="53"/>
      <c r="H21" s="53"/>
      <c r="I21" s="53"/>
      <c r="J21" s="53"/>
      <c r="K21" s="53"/>
      <c r="L21" s="53"/>
      <c r="M21" s="53"/>
      <c r="N21" s="53"/>
      <c r="O21" s="53"/>
      <c r="P21" s="53"/>
    </row>
    <row r="22" spans="2:16" x14ac:dyDescent="0.25">
      <c r="B22" s="53"/>
      <c r="C22" s="69" t="s">
        <v>514</v>
      </c>
      <c r="D22" s="53"/>
      <c r="E22" s="53"/>
      <c r="F22" s="53"/>
      <c r="G22" s="53"/>
      <c r="H22" s="53"/>
      <c r="I22" s="53"/>
      <c r="J22" s="53"/>
      <c r="K22" s="53"/>
      <c r="L22" s="53"/>
      <c r="M22" s="53"/>
      <c r="N22" s="53"/>
      <c r="O22" s="53"/>
      <c r="P22" s="53"/>
    </row>
    <row r="23" spans="2:16" x14ac:dyDescent="0.25">
      <c r="B23" s="53"/>
      <c r="C23" s="69"/>
      <c r="D23" s="53"/>
      <c r="E23" s="53"/>
      <c r="F23" s="53"/>
      <c r="G23" s="53"/>
      <c r="H23" s="53"/>
      <c r="I23" s="53"/>
      <c r="J23" s="53"/>
      <c r="K23" s="53"/>
      <c r="L23" s="53"/>
      <c r="M23" s="53"/>
      <c r="N23" s="53"/>
      <c r="O23" s="53"/>
      <c r="P23" s="53"/>
    </row>
    <row r="24" spans="2:16" x14ac:dyDescent="0.25">
      <c r="B24" s="53"/>
      <c r="C24" s="69"/>
      <c r="D24" s="53"/>
      <c r="E24" s="53"/>
      <c r="F24" s="53"/>
      <c r="G24" s="53"/>
      <c r="H24" s="53"/>
      <c r="I24" s="53"/>
      <c r="J24" s="53"/>
      <c r="K24" s="53"/>
      <c r="L24" s="53"/>
      <c r="M24" s="53"/>
      <c r="N24" s="53"/>
      <c r="O24" s="53"/>
      <c r="P24" s="53"/>
    </row>
    <row r="25" spans="2:16" x14ac:dyDescent="0.25">
      <c r="B25" s="53"/>
      <c r="C25" s="69"/>
      <c r="D25" s="53"/>
      <c r="E25" s="53"/>
      <c r="F25" s="78"/>
      <c r="G25" s="53"/>
      <c r="H25" s="53"/>
      <c r="I25" s="53"/>
      <c r="J25" s="53"/>
      <c r="K25" s="53"/>
      <c r="L25" s="53"/>
      <c r="M25" s="53"/>
      <c r="N25" s="53"/>
      <c r="O25" s="53"/>
      <c r="P25" s="53"/>
    </row>
    <row r="26" spans="2:16" ht="28.5" customHeight="1" x14ac:dyDescent="0.25">
      <c r="B26" s="53"/>
      <c r="C26" s="266" t="s">
        <v>515</v>
      </c>
      <c r="D26" s="266"/>
      <c r="E26" s="266"/>
      <c r="F26" s="266"/>
      <c r="G26" s="266"/>
      <c r="H26" s="266"/>
      <c r="I26" s="266"/>
      <c r="J26" s="266"/>
      <c r="K26" s="266"/>
      <c r="L26" s="266"/>
      <c r="M26" s="266"/>
      <c r="N26" s="266"/>
      <c r="O26" s="53"/>
      <c r="P26" s="53"/>
    </row>
    <row r="27" spans="2:16" x14ac:dyDescent="0.25">
      <c r="B27" s="53"/>
      <c r="C27" s="53"/>
      <c r="D27" s="53"/>
      <c r="E27" s="53"/>
      <c r="F27" s="53"/>
      <c r="G27" s="53"/>
      <c r="H27" s="53"/>
      <c r="I27" s="53"/>
      <c r="J27" s="53"/>
      <c r="K27" s="53"/>
      <c r="L27" s="53"/>
      <c r="M27" s="53"/>
      <c r="N27" s="53"/>
      <c r="O27" s="53"/>
      <c r="P27" s="53"/>
    </row>
    <row r="28" spans="2:16" x14ac:dyDescent="0.25">
      <c r="B28" s="53"/>
      <c r="C28" s="78" t="s">
        <v>675</v>
      </c>
      <c r="D28" s="53"/>
      <c r="E28" s="53"/>
      <c r="F28" s="53"/>
      <c r="G28" s="53"/>
      <c r="H28" s="53"/>
      <c r="I28" s="53"/>
      <c r="J28" s="53"/>
      <c r="K28" s="53"/>
      <c r="L28" s="53"/>
      <c r="M28" s="53"/>
      <c r="N28" s="53"/>
      <c r="O28" s="53"/>
      <c r="P28" s="53"/>
    </row>
    <row r="29" spans="2:16" x14ac:dyDescent="0.25">
      <c r="B29" s="53"/>
      <c r="C29" s="53" t="s">
        <v>516</v>
      </c>
      <c r="D29" s="53"/>
      <c r="E29" s="53"/>
      <c r="F29" s="53"/>
      <c r="G29" s="53"/>
      <c r="H29" s="53"/>
      <c r="I29" s="53"/>
      <c r="J29" s="53"/>
      <c r="K29" s="53"/>
      <c r="L29" s="53"/>
      <c r="M29" s="53"/>
      <c r="N29" s="53"/>
      <c r="O29" s="53"/>
      <c r="P29" s="53"/>
    </row>
    <row r="30" spans="2:16" x14ac:dyDescent="0.25">
      <c r="B30" s="53"/>
      <c r="C30" s="53"/>
      <c r="D30" s="53"/>
      <c r="E30" s="53"/>
      <c r="F30" s="53"/>
      <c r="G30" s="53"/>
      <c r="H30" s="53"/>
      <c r="I30" s="53"/>
      <c r="J30" s="53"/>
      <c r="K30" s="53"/>
      <c r="L30" s="53"/>
      <c r="M30" s="53"/>
      <c r="N30" s="53"/>
      <c r="O30" s="53"/>
      <c r="P30" s="53"/>
    </row>
    <row r="31" spans="2:16" x14ac:dyDescent="0.25">
      <c r="B31" s="53"/>
      <c r="C31" s="53"/>
      <c r="D31" s="53"/>
      <c r="E31" s="53"/>
      <c r="F31" s="53"/>
      <c r="G31" s="53"/>
      <c r="H31" s="53"/>
      <c r="I31" s="53"/>
      <c r="J31" s="53"/>
      <c r="K31" s="53"/>
      <c r="L31" s="53"/>
      <c r="M31" s="53"/>
      <c r="N31" s="53"/>
      <c r="O31" s="53"/>
      <c r="P31" s="53"/>
    </row>
    <row r="32" spans="2:16" x14ac:dyDescent="0.25">
      <c r="B32" s="53"/>
      <c r="C32" s="53"/>
      <c r="D32" s="53"/>
      <c r="E32" s="53"/>
      <c r="F32" s="53"/>
      <c r="G32" s="53"/>
      <c r="H32" s="53"/>
      <c r="I32" s="53"/>
      <c r="J32" s="53"/>
      <c r="K32" s="53"/>
      <c r="L32" s="53"/>
      <c r="M32" s="53"/>
      <c r="N32" s="53"/>
      <c r="O32" s="53"/>
      <c r="P32" s="53"/>
    </row>
    <row r="33" spans="2:16" x14ac:dyDescent="0.25">
      <c r="B33" s="53"/>
      <c r="C33" s="53"/>
      <c r="D33" s="53"/>
      <c r="E33" s="53"/>
      <c r="F33" s="53"/>
      <c r="G33" s="53"/>
      <c r="H33" s="53"/>
      <c r="I33" s="53"/>
      <c r="J33" s="53"/>
      <c r="K33" s="53"/>
      <c r="L33" s="53"/>
      <c r="M33" s="53"/>
      <c r="N33" s="53"/>
      <c r="O33" s="53"/>
      <c r="P33" s="53"/>
    </row>
    <row r="34" spans="2:16" x14ac:dyDescent="0.25">
      <c r="B34" s="53"/>
      <c r="C34" s="53"/>
      <c r="D34" s="53"/>
      <c r="E34" s="53"/>
      <c r="F34" s="53"/>
      <c r="G34" s="53"/>
      <c r="H34" s="53"/>
      <c r="I34" s="53"/>
      <c r="J34" s="53"/>
      <c r="K34" s="53"/>
      <c r="L34" s="53"/>
      <c r="M34" s="53"/>
      <c r="N34" s="53"/>
      <c r="O34" s="53"/>
      <c r="P34" s="53"/>
    </row>
    <row r="35" spans="2:16" x14ac:dyDescent="0.25">
      <c r="B35" s="53"/>
      <c r="C35" s="53"/>
      <c r="D35" s="53"/>
      <c r="E35" s="53"/>
      <c r="F35" s="53"/>
      <c r="G35" s="53"/>
      <c r="H35" s="53"/>
      <c r="I35" s="53"/>
      <c r="J35" s="53"/>
      <c r="K35" s="53"/>
      <c r="L35" s="53"/>
      <c r="M35" s="53"/>
      <c r="N35" s="53"/>
      <c r="O35" s="53"/>
      <c r="P35" s="53"/>
    </row>
    <row r="36" spans="2:16" x14ac:dyDescent="0.25">
      <c r="B36" s="53"/>
      <c r="C36" s="53"/>
      <c r="D36" s="53"/>
      <c r="E36" s="53"/>
      <c r="F36" s="53"/>
      <c r="G36" s="53"/>
      <c r="H36" s="53"/>
      <c r="I36" s="53"/>
      <c r="J36" s="53"/>
      <c r="K36" s="53"/>
      <c r="L36" s="53"/>
      <c r="M36" s="53"/>
      <c r="N36" s="53"/>
      <c r="O36" s="53"/>
      <c r="P36" s="53"/>
    </row>
    <row r="37" spans="2:16" x14ac:dyDescent="0.25">
      <c r="B37" s="53"/>
      <c r="C37" s="53"/>
      <c r="D37" s="53"/>
      <c r="E37" s="53"/>
      <c r="F37" s="53"/>
      <c r="G37" s="53"/>
      <c r="H37" s="53"/>
      <c r="I37" s="53"/>
      <c r="J37" s="53"/>
      <c r="K37" s="53"/>
      <c r="L37" s="53"/>
      <c r="M37" s="53"/>
      <c r="N37" s="53"/>
      <c r="O37" s="53"/>
      <c r="P37" s="53"/>
    </row>
    <row r="38" spans="2:16" x14ac:dyDescent="0.25">
      <c r="B38" s="53"/>
      <c r="C38" s="53"/>
      <c r="D38" s="53"/>
      <c r="E38" s="53"/>
      <c r="F38" s="53"/>
      <c r="G38" s="53"/>
      <c r="H38" s="53"/>
      <c r="I38" s="53"/>
      <c r="J38" s="53"/>
      <c r="K38" s="53"/>
      <c r="L38" s="53"/>
      <c r="M38" s="53"/>
      <c r="N38" s="53"/>
      <c r="O38" s="53"/>
      <c r="P38" s="53"/>
    </row>
    <row r="39" spans="2:16" x14ac:dyDescent="0.25">
      <c r="B39" s="53"/>
      <c r="C39" s="53"/>
      <c r="D39" s="53"/>
      <c r="E39" s="53"/>
      <c r="F39" s="53"/>
      <c r="G39" s="53"/>
      <c r="H39" s="53"/>
      <c r="I39" s="53"/>
      <c r="J39" s="53"/>
      <c r="K39" s="53"/>
      <c r="L39" s="53"/>
      <c r="M39" s="53"/>
      <c r="N39" s="53"/>
      <c r="O39" s="53"/>
      <c r="P39" s="53"/>
    </row>
    <row r="40" spans="2:16" x14ac:dyDescent="0.25">
      <c r="B40" s="53"/>
      <c r="C40" s="53"/>
      <c r="D40" s="53"/>
      <c r="E40" s="53"/>
      <c r="F40" s="53"/>
      <c r="G40" s="53"/>
      <c r="H40" s="53"/>
      <c r="I40" s="53"/>
      <c r="J40" s="53"/>
      <c r="K40" s="53"/>
      <c r="L40" s="53"/>
      <c r="M40" s="53"/>
      <c r="N40" s="53"/>
      <c r="O40" s="53"/>
      <c r="P40" s="53"/>
    </row>
    <row r="41" spans="2:16" x14ac:dyDescent="0.25">
      <c r="B41" s="53"/>
      <c r="C41" s="53"/>
      <c r="D41" s="53"/>
      <c r="E41" s="53"/>
      <c r="F41" s="53"/>
      <c r="G41" s="53"/>
      <c r="H41" s="53"/>
      <c r="I41" s="53"/>
      <c r="J41" s="53"/>
      <c r="K41" s="53"/>
      <c r="L41" s="53"/>
      <c r="M41" s="53"/>
      <c r="N41" s="53"/>
      <c r="O41" s="53"/>
      <c r="P41" s="53"/>
    </row>
    <row r="42" spans="2:16" x14ac:dyDescent="0.25">
      <c r="B42" s="53"/>
      <c r="C42" s="53"/>
      <c r="D42" s="53"/>
      <c r="E42" s="53"/>
      <c r="F42" s="53"/>
      <c r="G42" s="53"/>
      <c r="H42" s="53"/>
      <c r="I42" s="53"/>
      <c r="J42" s="53"/>
      <c r="K42" s="53"/>
      <c r="L42" s="53"/>
      <c r="M42" s="53"/>
      <c r="N42" s="53"/>
      <c r="O42" s="53"/>
      <c r="P42" s="53"/>
    </row>
    <row r="43" spans="2:16" x14ac:dyDescent="0.25">
      <c r="B43" s="53"/>
      <c r="C43" s="53"/>
      <c r="D43" s="53"/>
      <c r="E43" s="53"/>
      <c r="F43" s="53"/>
      <c r="G43" s="53"/>
      <c r="H43" s="53"/>
      <c r="I43" s="53"/>
      <c r="J43" s="53"/>
      <c r="K43" s="53"/>
      <c r="L43" s="53"/>
      <c r="M43" s="53"/>
      <c r="N43" s="53"/>
      <c r="O43" s="53"/>
      <c r="P43" s="53"/>
    </row>
    <row r="44" spans="2:16" x14ac:dyDescent="0.25">
      <c r="B44" s="53"/>
      <c r="C44" s="53"/>
      <c r="D44" s="53"/>
      <c r="E44" s="53"/>
      <c r="F44" s="53"/>
      <c r="G44" s="53"/>
      <c r="H44" s="53"/>
      <c r="I44" s="53"/>
      <c r="J44" s="53"/>
      <c r="K44" s="53"/>
      <c r="L44" s="53"/>
      <c r="M44" s="53"/>
      <c r="N44" s="53"/>
      <c r="O44" s="53"/>
      <c r="P44" s="53"/>
    </row>
    <row r="45" spans="2:16" x14ac:dyDescent="0.25">
      <c r="B45" s="53"/>
      <c r="C45" s="53"/>
      <c r="D45" s="53"/>
      <c r="E45" s="53"/>
      <c r="F45" s="53"/>
      <c r="G45" s="53"/>
      <c r="H45" s="53"/>
      <c r="I45" s="53"/>
      <c r="J45" s="53"/>
      <c r="K45" s="53"/>
      <c r="L45" s="53"/>
      <c r="M45" s="53"/>
      <c r="N45" s="53"/>
      <c r="O45" s="53"/>
      <c r="P45" s="53"/>
    </row>
    <row r="46" spans="2:16" x14ac:dyDescent="0.25">
      <c r="B46" s="53"/>
      <c r="C46" s="53"/>
      <c r="D46" s="53"/>
      <c r="E46" s="53"/>
      <c r="F46" s="53"/>
      <c r="G46" s="53"/>
      <c r="H46" s="53"/>
      <c r="I46" s="53"/>
      <c r="J46" s="53"/>
      <c r="K46" s="53"/>
      <c r="L46" s="53"/>
      <c r="M46" s="53"/>
      <c r="N46" s="53"/>
      <c r="O46" s="53"/>
      <c r="P46" s="53"/>
    </row>
    <row r="47" spans="2:16" x14ac:dyDescent="0.25">
      <c r="B47" s="53"/>
      <c r="C47" s="53"/>
      <c r="D47" s="53"/>
      <c r="E47" s="53"/>
      <c r="F47" s="53"/>
      <c r="G47" s="53"/>
      <c r="H47" s="53"/>
      <c r="I47" s="53"/>
      <c r="J47" s="53"/>
      <c r="K47" s="53"/>
      <c r="L47" s="53"/>
      <c r="M47" s="53"/>
      <c r="N47" s="53"/>
      <c r="O47" s="53"/>
      <c r="P47" s="53"/>
    </row>
    <row r="48" spans="2:16" x14ac:dyDescent="0.25">
      <c r="B48" s="53"/>
      <c r="C48" s="53"/>
      <c r="D48" s="53"/>
      <c r="E48" s="53"/>
      <c r="F48" s="53"/>
      <c r="G48" s="53"/>
      <c r="H48" s="53"/>
      <c r="I48" s="53"/>
      <c r="J48" s="53"/>
      <c r="K48" s="53"/>
      <c r="L48" s="53"/>
      <c r="M48" s="53"/>
      <c r="N48" s="53"/>
      <c r="O48" s="53"/>
      <c r="P48" s="53"/>
    </row>
    <row r="49" spans="2:16" x14ac:dyDescent="0.25">
      <c r="B49" s="53"/>
      <c r="C49" s="53"/>
      <c r="D49" s="53"/>
      <c r="E49" s="53"/>
      <c r="F49" s="53"/>
      <c r="G49" s="53"/>
      <c r="H49" s="53"/>
      <c r="I49" s="53"/>
      <c r="J49" s="53"/>
      <c r="K49" s="53"/>
      <c r="L49" s="53"/>
      <c r="M49" s="53"/>
      <c r="N49" s="53"/>
      <c r="O49" s="53"/>
      <c r="P49" s="53"/>
    </row>
    <row r="50" spans="2:16" x14ac:dyDescent="0.25">
      <c r="B50" s="53"/>
      <c r="C50" s="53"/>
      <c r="D50" s="53"/>
      <c r="E50" s="53"/>
      <c r="F50" s="53"/>
      <c r="G50" s="53"/>
      <c r="H50" s="53"/>
      <c r="I50" s="53"/>
      <c r="J50" s="53"/>
      <c r="K50" s="53"/>
      <c r="L50" s="53"/>
      <c r="M50" s="53"/>
      <c r="N50" s="53"/>
      <c r="O50" s="53"/>
      <c r="P50" s="53"/>
    </row>
    <row r="51" spans="2:16" x14ac:dyDescent="0.25">
      <c r="B51" s="53"/>
      <c r="C51" s="53"/>
      <c r="D51" s="53"/>
      <c r="E51" s="53"/>
      <c r="F51" s="53"/>
      <c r="G51" s="53"/>
      <c r="H51" s="53"/>
      <c r="I51" s="53"/>
      <c r="J51" s="53"/>
      <c r="K51" s="53"/>
      <c r="L51" s="53"/>
      <c r="M51" s="53"/>
      <c r="N51" s="53"/>
      <c r="O51" s="53"/>
      <c r="P51" s="53"/>
    </row>
    <row r="52" spans="2:16" x14ac:dyDescent="0.25">
      <c r="B52" s="53"/>
      <c r="C52" s="53"/>
      <c r="D52" s="53"/>
      <c r="E52" s="53"/>
      <c r="F52" s="53"/>
      <c r="G52" s="53"/>
      <c r="H52" s="53"/>
      <c r="I52" s="53"/>
      <c r="J52" s="53"/>
      <c r="K52" s="53"/>
      <c r="L52" s="53"/>
      <c r="M52" s="53"/>
      <c r="N52" s="53"/>
      <c r="O52" s="53"/>
      <c r="P52" s="53"/>
    </row>
    <row r="53" spans="2:16" x14ac:dyDescent="0.25">
      <c r="B53" s="53"/>
      <c r="C53" s="53"/>
      <c r="D53" s="53"/>
      <c r="E53" s="53"/>
      <c r="F53" s="53"/>
      <c r="G53" s="53"/>
      <c r="H53" s="53"/>
      <c r="I53" s="53"/>
      <c r="J53" s="53"/>
      <c r="K53" s="53"/>
      <c r="L53" s="53"/>
      <c r="M53" s="53"/>
      <c r="N53" s="53"/>
      <c r="O53" s="53"/>
      <c r="P53" s="53"/>
    </row>
    <row r="54" spans="2:16" x14ac:dyDescent="0.25">
      <c r="B54" s="53"/>
      <c r="C54" s="53"/>
      <c r="D54" s="53"/>
      <c r="E54" s="53"/>
      <c r="F54" s="53"/>
      <c r="G54" s="53"/>
      <c r="H54" s="53"/>
      <c r="I54" s="53"/>
      <c r="J54" s="53"/>
      <c r="K54" s="53"/>
      <c r="L54" s="53"/>
      <c r="M54" s="53"/>
      <c r="N54" s="53"/>
      <c r="O54" s="53"/>
      <c r="P54" s="53"/>
    </row>
    <row r="55" spans="2:16" x14ac:dyDescent="0.25">
      <c r="B55" s="53"/>
      <c r="C55" s="53"/>
      <c r="D55" s="53"/>
      <c r="E55" s="53"/>
      <c r="F55" s="53"/>
      <c r="G55" s="53"/>
      <c r="H55" s="53"/>
      <c r="I55" s="53"/>
      <c r="J55" s="53"/>
      <c r="K55" s="53"/>
      <c r="L55" s="53"/>
      <c r="M55" s="53"/>
      <c r="N55" s="53"/>
      <c r="O55" s="53"/>
      <c r="P55" s="53"/>
    </row>
    <row r="56" spans="2:16" x14ac:dyDescent="0.25">
      <c r="B56" s="53"/>
      <c r="C56" s="53"/>
      <c r="D56" s="53"/>
      <c r="E56" s="53"/>
      <c r="F56" s="53"/>
      <c r="G56" s="53"/>
      <c r="H56" s="53"/>
      <c r="I56" s="53"/>
      <c r="J56" s="53"/>
      <c r="K56" s="53"/>
      <c r="L56" s="53"/>
      <c r="M56" s="53"/>
      <c r="N56" s="53"/>
      <c r="O56" s="53"/>
      <c r="P56" s="53"/>
    </row>
  </sheetData>
  <mergeCells count="8">
    <mergeCell ref="C20:D20"/>
    <mergeCell ref="C26:N26"/>
    <mergeCell ref="C6:M6"/>
    <mergeCell ref="C10:D10"/>
    <mergeCell ref="C12:D12"/>
    <mergeCell ref="C14:D14"/>
    <mergeCell ref="C16:D16"/>
    <mergeCell ref="C18:D18"/>
  </mergeCells>
  <pageMargins left="0.70866141732283472" right="0.70866141732283472" top="0.74803149606299213" bottom="0.74803149606299213"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983D9-03AD-4A5B-A143-4C9D8D233075}">
  <sheetPr>
    <tabColor theme="9" tint="-0.249977111117893"/>
  </sheetPr>
  <dimension ref="A2:D44"/>
  <sheetViews>
    <sheetView topLeftCell="A11" zoomScale="104" workbookViewId="0">
      <selection activeCell="F20" sqref="F20"/>
    </sheetView>
  </sheetViews>
  <sheetFormatPr defaultRowHeight="15" x14ac:dyDescent="0.25"/>
  <cols>
    <col min="1" max="1" width="24.5703125" customWidth="1"/>
    <col min="3" max="3" width="29.42578125" customWidth="1"/>
    <col min="4" max="4" width="19.5703125" customWidth="1"/>
  </cols>
  <sheetData>
    <row r="2" spans="1:2" x14ac:dyDescent="0.25">
      <c r="A2" s="60">
        <f>'Project Details'!B7</f>
        <v>0</v>
      </c>
    </row>
    <row r="5" spans="1:2" x14ac:dyDescent="0.25">
      <c r="B5" s="78"/>
    </row>
    <row r="6" spans="1:2" x14ac:dyDescent="0.25">
      <c r="B6" s="78"/>
    </row>
    <row r="12" spans="1:2" x14ac:dyDescent="0.25">
      <c r="B12" s="243"/>
    </row>
    <row r="21" spans="1:4" x14ac:dyDescent="0.25">
      <c r="A21" s="242" t="s">
        <v>66</v>
      </c>
      <c r="B21" s="242" t="s">
        <v>62</v>
      </c>
      <c r="C21" s="242" t="s">
        <v>280</v>
      </c>
      <c r="D21" s="242" t="s">
        <v>679</v>
      </c>
    </row>
    <row r="22" spans="1:4" ht="47.45" customHeight="1" x14ac:dyDescent="0.25">
      <c r="A22" s="246" t="s">
        <v>74</v>
      </c>
      <c r="B22" s="244">
        <f>Environment!L21</f>
        <v>20</v>
      </c>
      <c r="C22" s="251">
        <f>Environment!C22</f>
        <v>0</v>
      </c>
      <c r="D22" s="261">
        <f>'Summary Report'!M4</f>
        <v>0</v>
      </c>
    </row>
    <row r="23" spans="1:4" x14ac:dyDescent="0.25">
      <c r="A23" s="247" t="s">
        <v>75</v>
      </c>
      <c r="B23" s="245">
        <f>Environment!L37</f>
        <v>20</v>
      </c>
      <c r="C23" s="252">
        <f>Environment!C39</f>
        <v>0</v>
      </c>
      <c r="D23" s="261">
        <f>'Summary Report'!M5</f>
        <v>0</v>
      </c>
    </row>
    <row r="24" spans="1:4" ht="72.599999999999994" customHeight="1" x14ac:dyDescent="0.25">
      <c r="A24" s="247" t="s">
        <v>147</v>
      </c>
      <c r="B24" s="245">
        <f>Environment!L54</f>
        <v>20</v>
      </c>
      <c r="C24" s="252">
        <f>Environment!C56</f>
        <v>0</v>
      </c>
      <c r="D24" s="261">
        <f>'Summary Report'!M6</f>
        <v>0</v>
      </c>
    </row>
    <row r="25" spans="1:4" x14ac:dyDescent="0.25">
      <c r="A25" s="247" t="s">
        <v>68</v>
      </c>
      <c r="B25" s="245">
        <f>Environment!L71</f>
        <v>20</v>
      </c>
      <c r="C25" s="252">
        <f>Environment!C73</f>
        <v>0</v>
      </c>
      <c r="D25" s="261">
        <f>'Summary Report'!M7</f>
        <v>0</v>
      </c>
    </row>
    <row r="26" spans="1:4" x14ac:dyDescent="0.25">
      <c r="A26" s="247" t="s">
        <v>73</v>
      </c>
      <c r="B26" s="245">
        <f>Environment!L88</f>
        <v>20</v>
      </c>
      <c r="C26" s="252">
        <f>Environment!C90</f>
        <v>0</v>
      </c>
      <c r="D26" s="261">
        <f>'Summary Report'!M8</f>
        <v>0</v>
      </c>
    </row>
    <row r="27" spans="1:4" ht="18.600000000000001" customHeight="1" x14ac:dyDescent="0.25">
      <c r="A27" s="247" t="s">
        <v>185</v>
      </c>
      <c r="B27" s="245">
        <f>Environment!L105</f>
        <v>20</v>
      </c>
      <c r="C27" s="252">
        <f>Environment!C107</f>
        <v>0</v>
      </c>
      <c r="D27" s="261">
        <f>'Summary Report'!M9</f>
        <v>0</v>
      </c>
    </row>
    <row r="28" spans="1:4" ht="30" x14ac:dyDescent="0.25">
      <c r="A28" s="247" t="s">
        <v>218</v>
      </c>
      <c r="B28" s="245">
        <f>Environment!L122</f>
        <v>20</v>
      </c>
      <c r="C28" s="252">
        <f>Environment!C124</f>
        <v>0</v>
      </c>
      <c r="D28" s="261">
        <f>'Summary Report'!M10</f>
        <v>0</v>
      </c>
    </row>
    <row r="29" spans="1:4" x14ac:dyDescent="0.25">
      <c r="A29" s="247" t="s">
        <v>146</v>
      </c>
      <c r="B29" s="244">
        <f>Environment!L139</f>
        <v>20</v>
      </c>
      <c r="C29" s="252">
        <f>Environment!C144</f>
        <v>0</v>
      </c>
      <c r="D29" s="261">
        <f>'Summary Report'!M11</f>
        <v>0</v>
      </c>
    </row>
    <row r="30" spans="1:4" x14ac:dyDescent="0.25">
      <c r="A30" s="247" t="s">
        <v>673</v>
      </c>
      <c r="B30" s="245">
        <f>Environment!L159</f>
        <v>20</v>
      </c>
      <c r="C30" s="252">
        <f>Environment!C161</f>
        <v>0</v>
      </c>
      <c r="D30" s="261">
        <f>'Summary Report'!M12</f>
        <v>0</v>
      </c>
    </row>
    <row r="31" spans="1:4" x14ac:dyDescent="0.25">
      <c r="A31" s="247" t="s">
        <v>76</v>
      </c>
      <c r="B31" s="245">
        <f>Environment!L176</f>
        <v>20</v>
      </c>
      <c r="C31" s="252">
        <f>Environment!C178</f>
        <v>0</v>
      </c>
      <c r="D31" s="261">
        <f>'Summary Report'!M13</f>
        <v>0</v>
      </c>
    </row>
    <row r="32" spans="1:4" x14ac:dyDescent="0.25">
      <c r="A32" s="250"/>
      <c r="B32" s="66"/>
      <c r="C32" s="253"/>
      <c r="D32" s="259"/>
    </row>
    <row r="33" spans="1:4" x14ac:dyDescent="0.25">
      <c r="A33" s="249" t="s">
        <v>67</v>
      </c>
      <c r="B33" s="248" t="s">
        <v>62</v>
      </c>
      <c r="C33" s="258" t="s">
        <v>280</v>
      </c>
      <c r="D33" s="260" t="s">
        <v>308</v>
      </c>
    </row>
    <row r="34" spans="1:4" x14ac:dyDescent="0.25">
      <c r="A34" s="246" t="s">
        <v>69</v>
      </c>
      <c r="B34" s="244">
        <f>Social!L20</f>
        <v>20</v>
      </c>
      <c r="C34" s="254">
        <f>Social!C22</f>
        <v>0</v>
      </c>
      <c r="D34" s="261">
        <f>'Summary Report'!M16</f>
        <v>0</v>
      </c>
    </row>
    <row r="35" spans="1:4" x14ac:dyDescent="0.25">
      <c r="A35" s="247" t="s">
        <v>70</v>
      </c>
      <c r="B35" s="245">
        <f>Social!L37</f>
        <v>20</v>
      </c>
      <c r="C35" s="255">
        <f>Social!C39</f>
        <v>0</v>
      </c>
      <c r="D35" s="261">
        <f>'Summary Report'!M17</f>
        <v>0</v>
      </c>
    </row>
    <row r="36" spans="1:4" x14ac:dyDescent="0.25">
      <c r="A36" s="247" t="s">
        <v>72</v>
      </c>
      <c r="B36" s="245">
        <f>Social!L54</f>
        <v>20</v>
      </c>
      <c r="C36" s="255">
        <f>Social!C56</f>
        <v>0</v>
      </c>
      <c r="D36" s="261">
        <f>'Summary Report'!M18</f>
        <v>0</v>
      </c>
    </row>
    <row r="37" spans="1:4" x14ac:dyDescent="0.25">
      <c r="A37" s="247" t="s">
        <v>64</v>
      </c>
      <c r="B37" s="245">
        <f>Social!L71</f>
        <v>20</v>
      </c>
      <c r="C37" s="255">
        <f>Social!C73</f>
        <v>0</v>
      </c>
      <c r="D37" s="261">
        <f>'Summary Report'!M19</f>
        <v>0</v>
      </c>
    </row>
    <row r="38" spans="1:4" x14ac:dyDescent="0.25">
      <c r="A38" s="247" t="s">
        <v>71</v>
      </c>
      <c r="B38" s="245">
        <f>Social!L89</f>
        <v>20</v>
      </c>
      <c r="C38" s="255">
        <f>Social!C91</f>
        <v>0</v>
      </c>
      <c r="D38" s="261">
        <f>'Summary Report'!M20</f>
        <v>0</v>
      </c>
    </row>
    <row r="39" spans="1:4" x14ac:dyDescent="0.25">
      <c r="A39" s="247" t="s">
        <v>305</v>
      </c>
      <c r="B39" s="245">
        <f>Social!L107</f>
        <v>20</v>
      </c>
      <c r="C39" s="255">
        <f>Social!C109</f>
        <v>0</v>
      </c>
      <c r="D39" s="261">
        <f>'Summary Report'!M21</f>
        <v>0</v>
      </c>
    </row>
    <row r="40" spans="1:4" x14ac:dyDescent="0.25">
      <c r="A40" s="247" t="s">
        <v>145</v>
      </c>
      <c r="B40" s="245">
        <f>Social!L125</f>
        <v>20</v>
      </c>
      <c r="C40" s="255">
        <f>Social!C127</f>
        <v>0</v>
      </c>
      <c r="D40" s="261">
        <f>'Summary Report'!M22</f>
        <v>0</v>
      </c>
    </row>
    <row r="41" spans="1:4" x14ac:dyDescent="0.25">
      <c r="A41" s="247" t="s">
        <v>214</v>
      </c>
      <c r="B41" s="245">
        <f>Social!L143</f>
        <v>20</v>
      </c>
      <c r="C41" s="255">
        <f>Social!C145</f>
        <v>0</v>
      </c>
      <c r="D41" s="261">
        <f>'Summary Report'!M23</f>
        <v>0</v>
      </c>
    </row>
    <row r="42" spans="1:4" x14ac:dyDescent="0.25">
      <c r="A42" s="247" t="s">
        <v>63</v>
      </c>
      <c r="B42" s="245">
        <f>Social!L161</f>
        <v>20</v>
      </c>
      <c r="C42" s="255">
        <f>Social!C163</f>
        <v>0</v>
      </c>
      <c r="D42" s="261">
        <f>'Summary Report'!M24</f>
        <v>0</v>
      </c>
    </row>
    <row r="43" spans="1:4" x14ac:dyDescent="0.25">
      <c r="A43" s="247" t="s">
        <v>220</v>
      </c>
      <c r="B43" s="245">
        <f>Social!L179</f>
        <v>20</v>
      </c>
      <c r="C43" s="255">
        <f>Social!C181</f>
        <v>0</v>
      </c>
      <c r="D43" s="261">
        <f>'Summary Report'!M25</f>
        <v>0</v>
      </c>
    </row>
    <row r="44" spans="1:4" x14ac:dyDescent="0.25">
      <c r="A44" s="246" t="s">
        <v>215</v>
      </c>
      <c r="B44" s="244">
        <f>Social!L196</f>
        <v>20</v>
      </c>
      <c r="C44" s="255">
        <f>Social!C198</f>
        <v>0</v>
      </c>
      <c r="D44" s="261">
        <f>'Summary Report'!M26</f>
        <v>0</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A1:P118"/>
  <sheetViews>
    <sheetView topLeftCell="D1" workbookViewId="0">
      <selection activeCell="K4" sqref="K4"/>
    </sheetView>
  </sheetViews>
  <sheetFormatPr defaultRowHeight="15" x14ac:dyDescent="0.25"/>
  <cols>
    <col min="1" max="1" width="14" customWidth="1"/>
    <col min="2" max="2" width="13.140625" customWidth="1"/>
    <col min="9" max="9" width="17.42578125" customWidth="1"/>
  </cols>
  <sheetData>
    <row r="1" spans="1:16" ht="18.75" x14ac:dyDescent="0.3">
      <c r="A1" s="46" t="s">
        <v>150</v>
      </c>
      <c r="B1" s="47"/>
      <c r="C1" s="47"/>
      <c r="D1" s="47"/>
      <c r="E1" s="47"/>
      <c r="F1" s="47"/>
      <c r="G1" s="47"/>
      <c r="H1" s="47"/>
      <c r="I1" s="47"/>
      <c r="J1" s="47"/>
      <c r="K1" s="47"/>
      <c r="L1" s="47"/>
    </row>
    <row r="2" spans="1:16" ht="42.6" customHeight="1" x14ac:dyDescent="0.25">
      <c r="A2" s="370" t="s">
        <v>151</v>
      </c>
      <c r="B2" s="371"/>
      <c r="C2" s="371"/>
      <c r="D2" s="371"/>
      <c r="E2" s="371"/>
      <c r="F2" s="371"/>
      <c r="G2" s="371"/>
      <c r="H2" s="371"/>
      <c r="I2" s="371"/>
      <c r="J2" s="47"/>
      <c r="K2" s="47"/>
      <c r="L2" s="47"/>
    </row>
    <row r="3" spans="1:16" x14ac:dyDescent="0.25">
      <c r="A3" s="48"/>
      <c r="B3" s="49"/>
      <c r="C3" s="49"/>
      <c r="D3" s="49"/>
      <c r="E3" s="49"/>
      <c r="F3" s="49"/>
      <c r="G3" s="49"/>
      <c r="H3" s="49"/>
      <c r="I3" s="47"/>
      <c r="J3" s="47"/>
      <c r="K3" t="s">
        <v>62</v>
      </c>
      <c r="L3" s="47"/>
      <c r="P3">
        <f>(-1*2)+1</f>
        <v>-1</v>
      </c>
    </row>
    <row r="4" spans="1:16" ht="17.45" customHeight="1" x14ac:dyDescent="0.25">
      <c r="A4" s="359" t="s">
        <v>83</v>
      </c>
      <c r="B4" s="360"/>
      <c r="C4" s="360"/>
      <c r="D4" s="360"/>
      <c r="E4" s="360"/>
      <c r="F4" s="360"/>
      <c r="G4" s="360"/>
      <c r="H4" s="361"/>
      <c r="I4" s="9" t="s">
        <v>30</v>
      </c>
      <c r="J4" s="47"/>
      <c r="K4" s="20" t="str">
        <f>IF(I4="significant increase","2",IF(I4="significant decrease","-2",IF(I4="slight increase","1",IF(I4="slight decrease","-1",IF(I4="no change or n/a","0")))))</f>
        <v>-1</v>
      </c>
      <c r="L4" s="47"/>
      <c r="N4">
        <v>2</v>
      </c>
    </row>
    <row r="5" spans="1:16" ht="24.6" customHeight="1" x14ac:dyDescent="0.25">
      <c r="A5" s="376" t="s">
        <v>152</v>
      </c>
      <c r="B5" s="377"/>
      <c r="C5" s="377"/>
      <c r="D5" s="377"/>
      <c r="E5" s="377"/>
      <c r="F5" s="377"/>
      <c r="G5" s="377"/>
      <c r="H5" s="377"/>
      <c r="I5" s="15"/>
      <c r="J5" s="47"/>
      <c r="K5" s="47"/>
      <c r="L5" s="47"/>
      <c r="P5">
        <f>SUM((N4*N7*N9)+(N11*N14*N16))/2</f>
        <v>4</v>
      </c>
    </row>
    <row r="6" spans="1:16" ht="21" customHeight="1" x14ac:dyDescent="0.25">
      <c r="A6" s="376" t="s">
        <v>153</v>
      </c>
      <c r="B6" s="377"/>
      <c r="C6" s="377"/>
      <c r="D6" s="377"/>
      <c r="E6" s="377"/>
      <c r="F6" s="377"/>
      <c r="G6" s="377"/>
      <c r="H6" s="8"/>
      <c r="I6" s="15"/>
      <c r="J6" s="47"/>
      <c r="K6" s="47"/>
      <c r="L6" s="47"/>
    </row>
    <row r="7" spans="1:16" ht="14.45" customHeight="1" x14ac:dyDescent="0.25">
      <c r="A7" s="364" t="s">
        <v>50</v>
      </c>
      <c r="B7" s="365"/>
      <c r="C7" s="365"/>
      <c r="D7" s="365"/>
      <c r="E7" s="365"/>
      <c r="F7" s="365"/>
      <c r="G7" s="365"/>
      <c r="H7" s="366"/>
      <c r="I7" s="9">
        <v>2100</v>
      </c>
      <c r="J7" s="47"/>
      <c r="K7" s="20" t="str">
        <f>IF(I7&gt;2000,"2",IF(I7&lt;2000,"1",IF(I7="","")))</f>
        <v>2</v>
      </c>
      <c r="L7" s="47"/>
      <c r="N7">
        <v>2</v>
      </c>
    </row>
    <row r="8" spans="1:16" x14ac:dyDescent="0.25">
      <c r="A8" s="7"/>
      <c r="B8" s="8"/>
      <c r="C8" s="8"/>
      <c r="D8" s="8"/>
      <c r="E8" s="8"/>
      <c r="F8" s="8"/>
      <c r="G8" s="8"/>
      <c r="H8" s="8"/>
      <c r="I8" s="15"/>
      <c r="J8" s="47"/>
      <c r="K8" s="47"/>
      <c r="L8" s="47"/>
    </row>
    <row r="9" spans="1:16" x14ac:dyDescent="0.25">
      <c r="A9" s="367" t="s">
        <v>51</v>
      </c>
      <c r="B9" s="368"/>
      <c r="C9" s="368"/>
      <c r="D9" s="368"/>
      <c r="E9" s="368"/>
      <c r="F9" s="368"/>
      <c r="G9" s="368"/>
      <c r="H9" s="369"/>
      <c r="I9" s="9" t="s">
        <v>53</v>
      </c>
      <c r="J9" s="47"/>
      <c r="K9" s="20" t="str">
        <f>IF(I9="long-term","2",IF(I9="short-term","1",IF(I9="","")))</f>
        <v>1</v>
      </c>
      <c r="L9" s="47"/>
      <c r="N9">
        <v>2</v>
      </c>
    </row>
    <row r="10" spans="1:16" x14ac:dyDescent="0.25">
      <c r="A10" s="48"/>
      <c r="B10" s="49"/>
      <c r="C10" s="49"/>
      <c r="D10" s="49"/>
      <c r="E10" s="49"/>
      <c r="F10" s="49"/>
      <c r="G10" s="49"/>
      <c r="H10" s="49"/>
      <c r="I10" s="47"/>
      <c r="J10" s="47"/>
      <c r="K10" s="47"/>
      <c r="L10" s="47"/>
    </row>
    <row r="11" spans="1:16" ht="23.45" customHeight="1" x14ac:dyDescent="0.25">
      <c r="A11" s="359" t="s">
        <v>84</v>
      </c>
      <c r="B11" s="360"/>
      <c r="C11" s="360"/>
      <c r="D11" s="360"/>
      <c r="E11" s="360"/>
      <c r="F11" s="360"/>
      <c r="G11" s="360"/>
      <c r="H11" s="361"/>
      <c r="I11" s="14"/>
      <c r="J11" s="47"/>
      <c r="K11" s="20"/>
      <c r="L11" s="47"/>
      <c r="N11">
        <v>0</v>
      </c>
    </row>
    <row r="12" spans="1:16" ht="27.95" customHeight="1" x14ac:dyDescent="0.25">
      <c r="A12" s="372" t="s">
        <v>85</v>
      </c>
      <c r="B12" s="373"/>
      <c r="C12" s="373"/>
      <c r="D12" s="373"/>
      <c r="E12" s="373"/>
      <c r="F12" s="373"/>
      <c r="G12" s="373"/>
      <c r="H12" s="36"/>
      <c r="I12" s="15"/>
      <c r="J12" s="47"/>
      <c r="K12" s="47"/>
      <c r="L12" s="47"/>
    </row>
    <row r="13" spans="1:16" x14ac:dyDescent="0.25">
      <c r="A13" s="10"/>
      <c r="B13" s="11"/>
      <c r="C13" s="11"/>
      <c r="D13" s="11"/>
      <c r="E13" s="11"/>
      <c r="F13" s="11"/>
      <c r="G13" s="11"/>
      <c r="H13" s="11"/>
      <c r="I13" s="15"/>
      <c r="J13" s="47"/>
      <c r="K13" s="47"/>
      <c r="L13" s="47"/>
    </row>
    <row r="14" spans="1:16" x14ac:dyDescent="0.25">
      <c r="A14" s="16" t="s">
        <v>56</v>
      </c>
      <c r="B14" s="17"/>
      <c r="C14" s="17"/>
      <c r="D14" s="17"/>
      <c r="E14" s="17"/>
      <c r="F14" s="17"/>
      <c r="G14" s="17"/>
      <c r="H14" s="17"/>
      <c r="I14" s="9"/>
      <c r="J14" s="47"/>
      <c r="K14" s="20"/>
      <c r="L14" s="47"/>
      <c r="N14">
        <v>0</v>
      </c>
    </row>
    <row r="15" spans="1:16" x14ac:dyDescent="0.25">
      <c r="A15" s="12"/>
      <c r="B15" s="13"/>
      <c r="C15" s="13"/>
      <c r="D15" s="13"/>
      <c r="E15" s="13"/>
      <c r="F15" s="13"/>
      <c r="G15" s="13"/>
      <c r="H15" s="13"/>
      <c r="I15" s="15"/>
      <c r="J15" s="47"/>
      <c r="K15" s="47"/>
      <c r="L15" s="47"/>
    </row>
    <row r="16" spans="1:16" x14ac:dyDescent="0.25">
      <c r="A16" s="18" t="s">
        <v>57</v>
      </c>
      <c r="B16" s="19"/>
      <c r="C16" s="19"/>
      <c r="D16" s="19"/>
      <c r="E16" s="19"/>
      <c r="F16" s="19"/>
      <c r="G16" s="19"/>
      <c r="H16" s="19"/>
      <c r="I16" s="9"/>
      <c r="J16" s="47"/>
      <c r="K16" s="20"/>
      <c r="L16" s="47"/>
      <c r="N16">
        <v>0</v>
      </c>
    </row>
    <row r="17" spans="1:12" x14ac:dyDescent="0.25">
      <c r="A17" s="47"/>
      <c r="B17" s="47"/>
      <c r="C17" s="47"/>
      <c r="D17" s="47"/>
      <c r="E17" s="47"/>
      <c r="F17" s="47"/>
      <c r="G17" s="47"/>
      <c r="H17" s="47"/>
      <c r="I17" s="47"/>
      <c r="J17" s="47"/>
      <c r="K17" s="47"/>
      <c r="L17" s="47"/>
    </row>
    <row r="18" spans="1:12" ht="14.45" customHeight="1" x14ac:dyDescent="0.25">
      <c r="A18" s="354" t="s">
        <v>78</v>
      </c>
      <c r="B18" s="355"/>
      <c r="C18" s="355"/>
      <c r="D18" s="355"/>
      <c r="E18" s="355"/>
      <c r="F18" s="355"/>
      <c r="G18" s="355"/>
      <c r="H18" s="356"/>
      <c r="I18" s="14"/>
      <c r="J18" s="47"/>
      <c r="K18" s="20"/>
      <c r="L18" s="47"/>
    </row>
    <row r="19" spans="1:12" x14ac:dyDescent="0.25">
      <c r="A19" s="374" t="s">
        <v>82</v>
      </c>
      <c r="B19" s="375"/>
      <c r="C19" s="375"/>
      <c r="D19" s="375"/>
      <c r="E19" s="375"/>
      <c r="F19" s="375"/>
      <c r="G19" s="375"/>
      <c r="H19" s="26"/>
      <c r="I19" s="15"/>
      <c r="J19" s="47"/>
      <c r="K19" s="47"/>
      <c r="L19" s="47"/>
    </row>
    <row r="20" spans="1:12" x14ac:dyDescent="0.25">
      <c r="A20" s="10"/>
      <c r="B20" s="11"/>
      <c r="C20" s="11"/>
      <c r="D20" s="11"/>
      <c r="E20" s="11"/>
      <c r="F20" s="11"/>
      <c r="G20" s="11"/>
      <c r="H20" s="11"/>
      <c r="I20" s="15"/>
      <c r="J20" s="47"/>
      <c r="K20" s="47"/>
      <c r="L20" s="47"/>
    </row>
    <row r="21" spans="1:12" x14ac:dyDescent="0.25">
      <c r="A21" s="16" t="s">
        <v>60</v>
      </c>
      <c r="B21" s="17"/>
      <c r="C21" s="17"/>
      <c r="D21" s="17"/>
      <c r="E21" s="17"/>
      <c r="F21" s="17"/>
      <c r="G21" s="17"/>
      <c r="H21" s="17"/>
      <c r="I21" s="9"/>
      <c r="J21" s="47"/>
      <c r="K21" s="20"/>
      <c r="L21" s="47"/>
    </row>
    <row r="22" spans="1:12" x14ac:dyDescent="0.25">
      <c r="A22" s="12"/>
      <c r="B22" s="13"/>
      <c r="C22" s="13"/>
      <c r="D22" s="13"/>
      <c r="E22" s="13"/>
      <c r="F22" s="13"/>
      <c r="G22" s="13"/>
      <c r="H22" s="13"/>
      <c r="I22" s="15"/>
      <c r="J22" s="47"/>
      <c r="K22" s="47"/>
      <c r="L22" s="47"/>
    </row>
    <row r="23" spans="1:12" x14ac:dyDescent="0.25">
      <c r="A23" s="18" t="s">
        <v>61</v>
      </c>
      <c r="B23" s="19"/>
      <c r="C23" s="19"/>
      <c r="D23" s="19"/>
      <c r="E23" s="19"/>
      <c r="F23" s="19"/>
      <c r="G23" s="19"/>
      <c r="H23" s="19"/>
      <c r="I23" s="9"/>
      <c r="J23" s="47"/>
      <c r="K23" s="20"/>
      <c r="L23" s="47"/>
    </row>
    <row r="24" spans="1:12" ht="15.75" thickBot="1" x14ac:dyDescent="0.3">
      <c r="A24" s="50"/>
      <c r="B24" s="50"/>
      <c r="C24" s="50"/>
      <c r="D24" s="50"/>
      <c r="E24" s="50"/>
      <c r="F24" s="50"/>
      <c r="G24" s="50"/>
      <c r="H24" s="50"/>
      <c r="I24" s="50"/>
      <c r="J24" s="50"/>
      <c r="K24" s="50"/>
      <c r="L24" s="50"/>
    </row>
    <row r="25" spans="1:12" x14ac:dyDescent="0.25">
      <c r="A25" s="47"/>
      <c r="B25" s="47"/>
      <c r="C25" s="47"/>
      <c r="D25" s="47"/>
      <c r="E25" s="47"/>
      <c r="F25" s="47"/>
      <c r="G25" s="47"/>
      <c r="H25" s="47"/>
      <c r="I25" s="47"/>
      <c r="J25" s="47"/>
      <c r="K25" s="47"/>
      <c r="L25" s="47"/>
    </row>
    <row r="26" spans="1:12" ht="18.75" x14ac:dyDescent="0.3">
      <c r="A26" s="46" t="s">
        <v>80</v>
      </c>
      <c r="B26" s="47"/>
      <c r="C26" s="47"/>
      <c r="D26" s="47"/>
      <c r="E26" s="47"/>
      <c r="F26" s="47"/>
      <c r="G26" s="47"/>
      <c r="H26" s="47"/>
      <c r="I26" s="47"/>
      <c r="J26" s="47"/>
      <c r="K26" s="47"/>
      <c r="L26" s="47"/>
    </row>
    <row r="27" spans="1:12" x14ac:dyDescent="0.25">
      <c r="A27" s="370" t="s">
        <v>81</v>
      </c>
      <c r="B27" s="371"/>
      <c r="C27" s="371"/>
      <c r="D27" s="371"/>
      <c r="E27" s="371"/>
      <c r="F27" s="371"/>
      <c r="G27" s="371"/>
      <c r="H27" s="371"/>
      <c r="I27" s="371"/>
      <c r="J27" s="47"/>
      <c r="K27" s="47"/>
      <c r="L27" s="47"/>
    </row>
    <row r="28" spans="1:12" x14ac:dyDescent="0.25">
      <c r="A28" s="48"/>
      <c r="B28" s="49"/>
      <c r="C28" s="49"/>
      <c r="D28" s="49"/>
      <c r="E28" s="49"/>
      <c r="F28" s="49"/>
      <c r="G28" s="49"/>
      <c r="H28" s="49"/>
      <c r="I28" s="47"/>
      <c r="J28" s="47"/>
      <c r="K28" t="s">
        <v>62</v>
      </c>
      <c r="L28" s="47"/>
    </row>
    <row r="29" spans="1:12" x14ac:dyDescent="0.25">
      <c r="A29" s="359" t="s">
        <v>86</v>
      </c>
      <c r="B29" s="360"/>
      <c r="C29" s="360"/>
      <c r="D29" s="360"/>
      <c r="E29" s="360"/>
      <c r="F29" s="360"/>
      <c r="G29" s="360"/>
      <c r="H29" s="361"/>
      <c r="I29" s="9"/>
      <c r="J29" s="47"/>
      <c r="K29" s="20"/>
      <c r="L29" s="47"/>
    </row>
    <row r="30" spans="1:12" ht="29.45" customHeight="1" x14ac:dyDescent="0.25">
      <c r="A30" s="362" t="s">
        <v>89</v>
      </c>
      <c r="B30" s="363"/>
      <c r="C30" s="363"/>
      <c r="D30" s="363"/>
      <c r="E30" s="363"/>
      <c r="F30" s="363"/>
      <c r="G30" s="363"/>
      <c r="H30" s="363"/>
      <c r="I30" s="15"/>
      <c r="J30" s="47"/>
      <c r="K30" s="47"/>
      <c r="L30" s="47"/>
    </row>
    <row r="31" spans="1:12" x14ac:dyDescent="0.25">
      <c r="A31" s="23"/>
      <c r="B31" s="24"/>
      <c r="C31" s="24"/>
      <c r="D31" s="24"/>
      <c r="E31" s="24"/>
      <c r="F31" s="24"/>
      <c r="G31" s="24"/>
      <c r="H31" s="24"/>
      <c r="I31" s="15"/>
      <c r="J31" s="47"/>
      <c r="K31" s="47"/>
      <c r="L31" s="47"/>
    </row>
    <row r="32" spans="1:12" x14ac:dyDescent="0.25">
      <c r="A32" s="364" t="s">
        <v>50</v>
      </c>
      <c r="B32" s="365"/>
      <c r="C32" s="365"/>
      <c r="D32" s="365"/>
      <c r="E32" s="365"/>
      <c r="F32" s="365"/>
      <c r="G32" s="365"/>
      <c r="H32" s="366"/>
      <c r="I32" s="9"/>
      <c r="J32" s="47"/>
      <c r="K32" s="20"/>
      <c r="L32" s="47"/>
    </row>
    <row r="33" spans="1:12" x14ac:dyDescent="0.25">
      <c r="A33" s="23"/>
      <c r="B33" s="24"/>
      <c r="C33" s="24"/>
      <c r="D33" s="24"/>
      <c r="E33" s="24"/>
      <c r="F33" s="24"/>
      <c r="G33" s="24"/>
      <c r="H33" s="24"/>
      <c r="I33" s="15"/>
      <c r="J33" s="47"/>
      <c r="K33" s="47"/>
      <c r="L33" s="47"/>
    </row>
    <row r="34" spans="1:12" x14ac:dyDescent="0.25">
      <c r="A34" s="367" t="s">
        <v>51</v>
      </c>
      <c r="B34" s="368"/>
      <c r="C34" s="368"/>
      <c r="D34" s="368"/>
      <c r="E34" s="368"/>
      <c r="F34" s="368"/>
      <c r="G34" s="368"/>
      <c r="H34" s="369"/>
      <c r="I34" s="9"/>
      <c r="J34" s="47"/>
      <c r="K34" s="20"/>
      <c r="L34" s="47"/>
    </row>
    <row r="35" spans="1:12" x14ac:dyDescent="0.25">
      <c r="A35" s="48"/>
      <c r="B35" s="49"/>
      <c r="C35" s="49"/>
      <c r="D35" s="49"/>
      <c r="E35" s="49"/>
      <c r="F35" s="49"/>
      <c r="G35" s="49"/>
      <c r="H35" s="49"/>
      <c r="I35" s="47"/>
      <c r="J35" s="47"/>
      <c r="K35" s="47"/>
      <c r="L35" s="47"/>
    </row>
    <row r="36" spans="1:12" x14ac:dyDescent="0.25">
      <c r="A36" s="359" t="s">
        <v>87</v>
      </c>
      <c r="B36" s="360"/>
      <c r="C36" s="360"/>
      <c r="D36" s="360"/>
      <c r="E36" s="360"/>
      <c r="F36" s="360"/>
      <c r="G36" s="360"/>
      <c r="H36" s="361"/>
      <c r="I36" s="14"/>
      <c r="J36" s="47"/>
      <c r="K36" s="20"/>
      <c r="L36" s="47"/>
    </row>
    <row r="37" spans="1:12" x14ac:dyDescent="0.25">
      <c r="A37" s="352" t="s">
        <v>88</v>
      </c>
      <c r="B37" s="353"/>
      <c r="C37" s="353"/>
      <c r="D37" s="353"/>
      <c r="E37" s="353"/>
      <c r="F37" s="353"/>
      <c r="G37" s="353"/>
      <c r="H37" s="36"/>
      <c r="I37" s="15"/>
      <c r="J37" s="47"/>
      <c r="K37" s="47"/>
      <c r="L37" s="47"/>
    </row>
    <row r="38" spans="1:12" x14ac:dyDescent="0.25">
      <c r="A38" s="25"/>
      <c r="B38" s="26"/>
      <c r="C38" s="26"/>
      <c r="D38" s="26"/>
      <c r="E38" s="26"/>
      <c r="F38" s="26"/>
      <c r="G38" s="26"/>
      <c r="H38" s="26"/>
      <c r="I38" s="15"/>
      <c r="J38" s="47"/>
      <c r="K38" s="47"/>
      <c r="L38" s="47"/>
    </row>
    <row r="39" spans="1:12" x14ac:dyDescent="0.25">
      <c r="A39" s="16" t="s">
        <v>56</v>
      </c>
      <c r="B39" s="17"/>
      <c r="C39" s="17"/>
      <c r="D39" s="17"/>
      <c r="E39" s="17"/>
      <c r="F39" s="17"/>
      <c r="G39" s="17"/>
      <c r="H39" s="17"/>
      <c r="I39" s="9"/>
      <c r="J39" s="47"/>
      <c r="K39" s="20"/>
      <c r="L39" s="47"/>
    </row>
    <row r="40" spans="1:12" x14ac:dyDescent="0.25">
      <c r="A40" s="12"/>
      <c r="B40" s="13"/>
      <c r="C40" s="13"/>
      <c r="D40" s="13"/>
      <c r="E40" s="13"/>
      <c r="F40" s="13"/>
      <c r="G40" s="13"/>
      <c r="H40" s="13"/>
      <c r="I40" s="15"/>
      <c r="J40" s="47"/>
      <c r="K40" s="47"/>
      <c r="L40" s="47"/>
    </row>
    <row r="41" spans="1:12" x14ac:dyDescent="0.25">
      <c r="A41" s="18" t="s">
        <v>57</v>
      </c>
      <c r="B41" s="19"/>
      <c r="C41" s="19"/>
      <c r="D41" s="19"/>
      <c r="E41" s="19"/>
      <c r="F41" s="19"/>
      <c r="G41" s="19"/>
      <c r="H41" s="19"/>
      <c r="I41" s="9"/>
      <c r="J41" s="47"/>
      <c r="K41" s="20"/>
      <c r="L41" s="47"/>
    </row>
    <row r="42" spans="1:12" x14ac:dyDescent="0.25">
      <c r="A42" s="47"/>
      <c r="B42" s="47"/>
      <c r="C42" s="47"/>
      <c r="D42" s="47"/>
      <c r="E42" s="47"/>
      <c r="F42" s="47"/>
      <c r="G42" s="47"/>
      <c r="H42" s="47"/>
      <c r="I42" s="47"/>
      <c r="J42" s="47"/>
      <c r="K42" s="47"/>
      <c r="L42" s="47"/>
    </row>
    <row r="43" spans="1:12" ht="30" customHeight="1" x14ac:dyDescent="0.25">
      <c r="A43" s="354" t="s">
        <v>90</v>
      </c>
      <c r="B43" s="355"/>
      <c r="C43" s="355"/>
      <c r="D43" s="355"/>
      <c r="E43" s="355"/>
      <c r="F43" s="355"/>
      <c r="G43" s="355"/>
      <c r="H43" s="356"/>
      <c r="I43" s="14"/>
      <c r="J43" s="47"/>
      <c r="K43" s="20"/>
      <c r="L43" s="47"/>
    </row>
    <row r="44" spans="1:12" ht="30" customHeight="1" x14ac:dyDescent="0.25">
      <c r="A44" s="357" t="s">
        <v>91</v>
      </c>
      <c r="B44" s="358"/>
      <c r="C44" s="358"/>
      <c r="D44" s="358"/>
      <c r="E44" s="358"/>
      <c r="F44" s="358"/>
      <c r="G44" s="358"/>
      <c r="H44" s="26"/>
      <c r="I44" s="15"/>
      <c r="J44" s="47"/>
      <c r="K44" s="47"/>
      <c r="L44" s="47"/>
    </row>
    <row r="45" spans="1:12" x14ac:dyDescent="0.25">
      <c r="A45" s="25"/>
      <c r="B45" s="26"/>
      <c r="C45" s="26"/>
      <c r="D45" s="26"/>
      <c r="E45" s="26"/>
      <c r="F45" s="26"/>
      <c r="G45" s="26"/>
      <c r="H45" s="26"/>
      <c r="I45" s="15"/>
      <c r="J45" s="47"/>
      <c r="K45" s="47"/>
      <c r="L45" s="47"/>
    </row>
    <row r="46" spans="1:12" x14ac:dyDescent="0.25">
      <c r="A46" s="16" t="s">
        <v>60</v>
      </c>
      <c r="B46" s="17"/>
      <c r="C46" s="17"/>
      <c r="D46" s="17"/>
      <c r="E46" s="17"/>
      <c r="F46" s="17"/>
      <c r="G46" s="17"/>
      <c r="H46" s="17"/>
      <c r="I46" s="9"/>
      <c r="J46" s="47"/>
      <c r="K46" s="20"/>
      <c r="L46" s="47"/>
    </row>
    <row r="47" spans="1:12" x14ac:dyDescent="0.25">
      <c r="A47" s="12"/>
      <c r="B47" s="13"/>
      <c r="C47" s="13"/>
      <c r="D47" s="13"/>
      <c r="E47" s="13"/>
      <c r="F47" s="13"/>
      <c r="G47" s="13"/>
      <c r="H47" s="13"/>
      <c r="I47" s="15"/>
      <c r="J47" s="47"/>
      <c r="K47" s="47"/>
      <c r="L47" s="47"/>
    </row>
    <row r="48" spans="1:12" x14ac:dyDescent="0.25">
      <c r="A48" s="18" t="s">
        <v>61</v>
      </c>
      <c r="B48" s="19"/>
      <c r="C48" s="19"/>
      <c r="D48" s="19"/>
      <c r="E48" s="19"/>
      <c r="F48" s="19"/>
      <c r="G48" s="19"/>
      <c r="H48" s="19"/>
      <c r="I48" s="9"/>
      <c r="J48" s="47"/>
      <c r="K48" s="20"/>
      <c r="L48" s="47"/>
    </row>
    <row r="49" spans="1:12" ht="15.75" thickBot="1" x14ac:dyDescent="0.3">
      <c r="A49" s="50"/>
      <c r="B49" s="50"/>
      <c r="C49" s="50"/>
      <c r="D49" s="50"/>
      <c r="E49" s="50"/>
      <c r="F49" s="50"/>
      <c r="G49" s="50"/>
      <c r="H49" s="50"/>
      <c r="I49" s="50"/>
      <c r="J49" s="50"/>
      <c r="K49" s="50"/>
      <c r="L49" s="50"/>
    </row>
    <row r="50" spans="1:12" x14ac:dyDescent="0.25">
      <c r="A50" s="47"/>
      <c r="B50" s="47"/>
      <c r="C50" s="47"/>
      <c r="D50" s="47"/>
      <c r="E50" s="47"/>
      <c r="F50" s="47"/>
      <c r="G50" s="47"/>
      <c r="H50" s="47"/>
      <c r="I50" s="47"/>
      <c r="J50" s="47"/>
      <c r="K50" s="47"/>
      <c r="L50" s="47"/>
    </row>
    <row r="51" spans="1:12" ht="18.75" x14ac:dyDescent="0.3">
      <c r="A51" s="46" t="s">
        <v>92</v>
      </c>
      <c r="B51" s="47"/>
      <c r="C51" s="47"/>
      <c r="D51" s="47"/>
      <c r="E51" s="47"/>
      <c r="F51" s="47"/>
      <c r="G51" s="47"/>
      <c r="H51" s="47"/>
      <c r="I51" s="47"/>
      <c r="J51" s="47"/>
      <c r="K51" s="47"/>
      <c r="L51" s="47"/>
    </row>
    <row r="52" spans="1:12" x14ac:dyDescent="0.25">
      <c r="A52" s="370" t="s">
        <v>93</v>
      </c>
      <c r="B52" s="371"/>
      <c r="C52" s="371"/>
      <c r="D52" s="371"/>
      <c r="E52" s="371"/>
      <c r="F52" s="371"/>
      <c r="G52" s="371"/>
      <c r="H52" s="371"/>
      <c r="I52" s="371"/>
      <c r="J52" s="47"/>
      <c r="K52" s="47"/>
      <c r="L52" s="47"/>
    </row>
    <row r="53" spans="1:12" x14ac:dyDescent="0.25">
      <c r="A53" s="48"/>
      <c r="B53" s="49"/>
      <c r="C53" s="49"/>
      <c r="D53" s="49"/>
      <c r="E53" s="49"/>
      <c r="F53" s="49"/>
      <c r="G53" s="49"/>
      <c r="H53" s="49"/>
      <c r="I53" s="47"/>
      <c r="J53" s="47"/>
      <c r="K53" t="s">
        <v>62</v>
      </c>
      <c r="L53" s="47"/>
    </row>
    <row r="54" spans="1:12" ht="30" customHeight="1" x14ac:dyDescent="0.25">
      <c r="A54" s="359" t="s">
        <v>94</v>
      </c>
      <c r="B54" s="360"/>
      <c r="C54" s="360"/>
      <c r="D54" s="360"/>
      <c r="E54" s="360"/>
      <c r="F54" s="360"/>
      <c r="G54" s="360"/>
      <c r="H54" s="361"/>
      <c r="I54" s="9"/>
      <c r="J54" s="47"/>
      <c r="K54" s="20"/>
      <c r="L54" s="47"/>
    </row>
    <row r="55" spans="1:12" x14ac:dyDescent="0.25">
      <c r="A55" s="362" t="s">
        <v>79</v>
      </c>
      <c r="B55" s="363"/>
      <c r="C55" s="363"/>
      <c r="D55" s="363"/>
      <c r="E55" s="363"/>
      <c r="F55" s="363"/>
      <c r="G55" s="363"/>
      <c r="H55" s="363"/>
      <c r="I55" s="15"/>
      <c r="J55" s="47"/>
      <c r="K55" s="47"/>
      <c r="L55" s="47"/>
    </row>
    <row r="56" spans="1:12" x14ac:dyDescent="0.25">
      <c r="A56" s="37"/>
      <c r="B56" s="38"/>
      <c r="C56" s="38"/>
      <c r="D56" s="38"/>
      <c r="E56" s="38"/>
      <c r="F56" s="38"/>
      <c r="G56" s="38"/>
      <c r="H56" s="38"/>
      <c r="I56" s="15"/>
      <c r="J56" s="47"/>
      <c r="K56" s="47"/>
      <c r="L56" s="47"/>
    </row>
    <row r="57" spans="1:12" x14ac:dyDescent="0.25">
      <c r="A57" s="364" t="s">
        <v>50</v>
      </c>
      <c r="B57" s="365"/>
      <c r="C57" s="365"/>
      <c r="D57" s="365"/>
      <c r="E57" s="365"/>
      <c r="F57" s="365"/>
      <c r="G57" s="365"/>
      <c r="H57" s="366"/>
      <c r="I57" s="9"/>
      <c r="J57" s="47"/>
      <c r="K57" s="20"/>
      <c r="L57" s="47"/>
    </row>
    <row r="58" spans="1:12" x14ac:dyDescent="0.25">
      <c r="A58" s="37"/>
      <c r="B58" s="38"/>
      <c r="C58" s="38"/>
      <c r="D58" s="38"/>
      <c r="E58" s="38"/>
      <c r="F58" s="38"/>
      <c r="G58" s="38"/>
      <c r="H58" s="38"/>
      <c r="I58" s="15"/>
      <c r="J58" s="47"/>
      <c r="K58" s="47"/>
      <c r="L58" s="47"/>
    </row>
    <row r="59" spans="1:12" ht="14.45" customHeight="1" x14ac:dyDescent="0.25">
      <c r="A59" s="367" t="s">
        <v>51</v>
      </c>
      <c r="B59" s="368"/>
      <c r="C59" s="368"/>
      <c r="D59" s="368"/>
      <c r="E59" s="368"/>
      <c r="F59" s="368"/>
      <c r="G59" s="368"/>
      <c r="H59" s="369"/>
      <c r="I59" s="9"/>
      <c r="J59" s="47"/>
      <c r="K59" s="20"/>
      <c r="L59" s="47"/>
    </row>
    <row r="60" spans="1:12" x14ac:dyDescent="0.25">
      <c r="A60" s="48"/>
      <c r="B60" s="49"/>
      <c r="C60" s="49"/>
      <c r="D60" s="49"/>
      <c r="E60" s="49"/>
      <c r="F60" s="49"/>
      <c r="G60" s="49"/>
      <c r="H60" s="49"/>
      <c r="I60" s="47"/>
      <c r="J60" s="47"/>
      <c r="K60" s="47"/>
      <c r="L60" s="47"/>
    </row>
    <row r="61" spans="1:12" x14ac:dyDescent="0.25">
      <c r="A61" s="359" t="s">
        <v>95</v>
      </c>
      <c r="B61" s="360"/>
      <c r="C61" s="360"/>
      <c r="D61" s="360"/>
      <c r="E61" s="360"/>
      <c r="F61" s="360"/>
      <c r="G61" s="360"/>
      <c r="H61" s="361"/>
      <c r="I61" s="14"/>
      <c r="J61" s="47"/>
      <c r="K61" s="20"/>
      <c r="L61" s="47"/>
    </row>
    <row r="62" spans="1:12" x14ac:dyDescent="0.25">
      <c r="A62" s="352" t="s">
        <v>79</v>
      </c>
      <c r="B62" s="353"/>
      <c r="C62" s="353"/>
      <c r="D62" s="353"/>
      <c r="E62" s="353"/>
      <c r="F62" s="353"/>
      <c r="G62" s="353"/>
      <c r="H62" s="36"/>
      <c r="I62" s="15"/>
      <c r="J62" s="47"/>
      <c r="K62" s="47"/>
      <c r="L62" s="47"/>
    </row>
    <row r="63" spans="1:12" x14ac:dyDescent="0.25">
      <c r="A63" s="25"/>
      <c r="B63" s="26"/>
      <c r="C63" s="26"/>
      <c r="D63" s="26"/>
      <c r="E63" s="26"/>
      <c r="F63" s="26"/>
      <c r="G63" s="26"/>
      <c r="H63" s="26"/>
      <c r="I63" s="15"/>
      <c r="J63" s="47"/>
      <c r="K63" s="47"/>
      <c r="L63" s="47"/>
    </row>
    <row r="64" spans="1:12" x14ac:dyDescent="0.25">
      <c r="A64" s="16" t="s">
        <v>56</v>
      </c>
      <c r="B64" s="17"/>
      <c r="C64" s="17"/>
      <c r="D64" s="17"/>
      <c r="E64" s="17"/>
      <c r="F64" s="17"/>
      <c r="G64" s="17"/>
      <c r="H64" s="17"/>
      <c r="I64" s="9"/>
      <c r="J64" s="47"/>
      <c r="K64" s="20"/>
      <c r="L64" s="47"/>
    </row>
    <row r="65" spans="1:12" x14ac:dyDescent="0.25">
      <c r="A65" s="44"/>
      <c r="B65" s="45"/>
      <c r="C65" s="45"/>
      <c r="D65" s="45"/>
      <c r="E65" s="45"/>
      <c r="F65" s="45"/>
      <c r="G65" s="45"/>
      <c r="H65" s="45"/>
      <c r="I65" s="15"/>
      <c r="J65" s="47"/>
      <c r="K65" s="47"/>
      <c r="L65" s="47"/>
    </row>
    <row r="66" spans="1:12" x14ac:dyDescent="0.25">
      <c r="A66" s="18" t="s">
        <v>57</v>
      </c>
      <c r="B66" s="19"/>
      <c r="C66" s="19"/>
      <c r="D66" s="19"/>
      <c r="E66" s="19"/>
      <c r="F66" s="19"/>
      <c r="G66" s="19"/>
      <c r="H66" s="19"/>
      <c r="I66" s="9"/>
      <c r="J66" s="47"/>
      <c r="K66" s="20"/>
      <c r="L66" s="47"/>
    </row>
    <row r="67" spans="1:12" ht="14.45" customHeight="1" thickBot="1" x14ac:dyDescent="0.3">
      <c r="A67" s="50"/>
      <c r="B67" s="50"/>
      <c r="C67" s="50"/>
      <c r="D67" s="50"/>
      <c r="E67" s="50"/>
      <c r="F67" s="50"/>
      <c r="G67" s="50"/>
      <c r="H67" s="50"/>
      <c r="I67" s="50"/>
      <c r="J67" s="50"/>
      <c r="K67" s="50"/>
      <c r="L67" s="50"/>
    </row>
    <row r="68" spans="1:12" ht="14.45" customHeight="1" x14ac:dyDescent="0.25">
      <c r="A68" s="47"/>
      <c r="B68" s="47"/>
      <c r="C68" s="47"/>
      <c r="D68" s="47"/>
      <c r="E68" s="47"/>
      <c r="F68" s="47"/>
      <c r="G68" s="47"/>
      <c r="H68" s="47"/>
      <c r="I68" s="47"/>
      <c r="J68" s="47"/>
      <c r="K68" s="47"/>
      <c r="L68" s="47"/>
    </row>
    <row r="69" spans="1:12" ht="18.75" x14ac:dyDescent="0.3">
      <c r="A69" s="46" t="s">
        <v>73</v>
      </c>
      <c r="B69" s="47"/>
      <c r="C69" s="47"/>
      <c r="D69" s="47"/>
      <c r="E69" s="47"/>
      <c r="F69" s="47"/>
      <c r="G69" s="47"/>
      <c r="H69" s="47"/>
      <c r="I69" s="47"/>
      <c r="J69" s="47"/>
      <c r="K69" s="47"/>
      <c r="L69" s="47"/>
    </row>
    <row r="70" spans="1:12" ht="29.1" customHeight="1" x14ac:dyDescent="0.25">
      <c r="A70" s="370" t="s">
        <v>96</v>
      </c>
      <c r="B70" s="371"/>
      <c r="C70" s="371"/>
      <c r="D70" s="371"/>
      <c r="E70" s="371"/>
      <c r="F70" s="371"/>
      <c r="G70" s="371"/>
      <c r="H70" s="371"/>
      <c r="I70" s="371"/>
      <c r="J70" s="47"/>
      <c r="K70" s="47"/>
      <c r="L70" s="47"/>
    </row>
    <row r="71" spans="1:12" x14ac:dyDescent="0.25">
      <c r="A71" s="48"/>
      <c r="B71" s="49"/>
      <c r="C71" s="49"/>
      <c r="D71" s="49"/>
      <c r="E71" s="49"/>
      <c r="F71" s="49"/>
      <c r="G71" s="49"/>
      <c r="H71" s="49"/>
      <c r="I71" s="47"/>
      <c r="J71" s="47"/>
      <c r="K71" t="s">
        <v>62</v>
      </c>
      <c r="L71" s="47"/>
    </row>
    <row r="72" spans="1:12" ht="29.1" customHeight="1" x14ac:dyDescent="0.25">
      <c r="A72" s="359" t="s">
        <v>97</v>
      </c>
      <c r="B72" s="360"/>
      <c r="C72" s="360"/>
      <c r="D72" s="360"/>
      <c r="E72" s="360"/>
      <c r="F72" s="360"/>
      <c r="G72" s="360"/>
      <c r="H72" s="361"/>
      <c r="I72" s="9"/>
      <c r="J72" s="47"/>
      <c r="K72" s="20"/>
      <c r="L72" s="47"/>
    </row>
    <row r="73" spans="1:12" x14ac:dyDescent="0.25">
      <c r="A73" s="362" t="s">
        <v>79</v>
      </c>
      <c r="B73" s="363"/>
      <c r="C73" s="363"/>
      <c r="D73" s="363"/>
      <c r="E73" s="363"/>
      <c r="F73" s="363"/>
      <c r="G73" s="363"/>
      <c r="H73" s="363"/>
      <c r="I73" s="15"/>
      <c r="J73" s="47"/>
      <c r="K73" s="47"/>
      <c r="L73" s="47"/>
    </row>
    <row r="74" spans="1:12" x14ac:dyDescent="0.25">
      <c r="A74" s="37"/>
      <c r="B74" s="38"/>
      <c r="C74" s="38"/>
      <c r="D74" s="38"/>
      <c r="E74" s="38"/>
      <c r="F74" s="38"/>
      <c r="G74" s="38"/>
      <c r="H74" s="38"/>
      <c r="I74" s="15"/>
      <c r="J74" s="47"/>
      <c r="K74" s="47"/>
      <c r="L74" s="47"/>
    </row>
    <row r="75" spans="1:12" x14ac:dyDescent="0.25">
      <c r="A75" s="364" t="s">
        <v>50</v>
      </c>
      <c r="B75" s="365"/>
      <c r="C75" s="365"/>
      <c r="D75" s="365"/>
      <c r="E75" s="365"/>
      <c r="F75" s="365"/>
      <c r="G75" s="365"/>
      <c r="H75" s="366"/>
      <c r="I75" s="9"/>
      <c r="J75" s="47"/>
      <c r="K75" s="20"/>
      <c r="L75" s="47"/>
    </row>
    <row r="76" spans="1:12" x14ac:dyDescent="0.25">
      <c r="A76" s="37"/>
      <c r="B76" s="38"/>
      <c r="C76" s="38"/>
      <c r="D76" s="38"/>
      <c r="E76" s="38"/>
      <c r="F76" s="38"/>
      <c r="G76" s="38"/>
      <c r="H76" s="38"/>
      <c r="I76" s="15"/>
      <c r="J76" s="47"/>
      <c r="K76" s="47"/>
      <c r="L76" s="47"/>
    </row>
    <row r="77" spans="1:12" x14ac:dyDescent="0.25">
      <c r="A77" s="367" t="s">
        <v>51</v>
      </c>
      <c r="B77" s="368"/>
      <c r="C77" s="368"/>
      <c r="D77" s="368"/>
      <c r="E77" s="368"/>
      <c r="F77" s="368"/>
      <c r="G77" s="368"/>
      <c r="H77" s="369"/>
      <c r="I77" s="9"/>
      <c r="J77" s="47"/>
      <c r="K77" s="20"/>
      <c r="L77" s="47"/>
    </row>
    <row r="78" spans="1:12" x14ac:dyDescent="0.25">
      <c r="A78" s="48"/>
      <c r="B78" s="49"/>
      <c r="C78" s="49"/>
      <c r="D78" s="49"/>
      <c r="E78" s="49"/>
      <c r="F78" s="49"/>
      <c r="G78" s="49"/>
      <c r="H78" s="49"/>
      <c r="I78" s="47"/>
      <c r="J78" s="47"/>
      <c r="K78" s="47"/>
      <c r="L78" s="47"/>
    </row>
    <row r="79" spans="1:12" ht="29.1" customHeight="1" x14ac:dyDescent="0.25">
      <c r="A79" s="359" t="s">
        <v>98</v>
      </c>
      <c r="B79" s="360"/>
      <c r="C79" s="360"/>
      <c r="D79" s="360"/>
      <c r="E79" s="360"/>
      <c r="F79" s="360"/>
      <c r="G79" s="360"/>
      <c r="H79" s="361"/>
      <c r="I79" s="14"/>
      <c r="J79" s="47"/>
      <c r="K79" s="20"/>
      <c r="L79" s="47"/>
    </row>
    <row r="80" spans="1:12" x14ac:dyDescent="0.25">
      <c r="A80" s="352" t="s">
        <v>79</v>
      </c>
      <c r="B80" s="353"/>
      <c r="C80" s="353"/>
      <c r="D80" s="353"/>
      <c r="E80" s="353"/>
      <c r="F80" s="353"/>
      <c r="G80" s="353"/>
      <c r="H80" s="36"/>
      <c r="I80" s="15"/>
      <c r="J80" s="47"/>
      <c r="K80" s="47"/>
      <c r="L80" s="47"/>
    </row>
    <row r="81" spans="1:12" x14ac:dyDescent="0.25">
      <c r="A81" s="25"/>
      <c r="B81" s="26"/>
      <c r="C81" s="26"/>
      <c r="D81" s="26"/>
      <c r="E81" s="26"/>
      <c r="F81" s="26"/>
      <c r="G81" s="26"/>
      <c r="H81" s="26"/>
      <c r="I81" s="15"/>
      <c r="J81" s="47"/>
      <c r="K81" s="47"/>
      <c r="L81" s="47"/>
    </row>
    <row r="82" spans="1:12" x14ac:dyDescent="0.25">
      <c r="A82" s="16" t="s">
        <v>56</v>
      </c>
      <c r="B82" s="17"/>
      <c r="C82" s="17"/>
      <c r="D82" s="17"/>
      <c r="E82" s="17"/>
      <c r="F82" s="17"/>
      <c r="G82" s="17"/>
      <c r="H82" s="17"/>
      <c r="I82" s="9"/>
      <c r="J82" s="47"/>
      <c r="K82" s="20"/>
      <c r="L82" s="47"/>
    </row>
    <row r="83" spans="1:12" x14ac:dyDescent="0.25">
      <c r="A83" s="44"/>
      <c r="B83" s="45"/>
      <c r="C83" s="45"/>
      <c r="D83" s="45"/>
      <c r="E83" s="45"/>
      <c r="F83" s="45"/>
      <c r="G83" s="45"/>
      <c r="H83" s="45"/>
      <c r="I83" s="15"/>
      <c r="J83" s="47"/>
      <c r="K83" s="47"/>
      <c r="L83" s="47"/>
    </row>
    <row r="84" spans="1:12" x14ac:dyDescent="0.25">
      <c r="A84" s="18" t="s">
        <v>57</v>
      </c>
      <c r="B84" s="19"/>
      <c r="C84" s="19"/>
      <c r="D84" s="19"/>
      <c r="E84" s="19"/>
      <c r="F84" s="19"/>
      <c r="G84" s="19"/>
      <c r="H84" s="19"/>
      <c r="I84" s="9"/>
      <c r="J84" s="47"/>
      <c r="K84" s="20"/>
      <c r="L84" s="47"/>
    </row>
    <row r="85" spans="1:12" x14ac:dyDescent="0.25">
      <c r="A85" s="47"/>
      <c r="B85" s="47"/>
      <c r="C85" s="47"/>
      <c r="D85" s="47"/>
      <c r="E85" s="47"/>
      <c r="F85" s="47"/>
      <c r="G85" s="47"/>
      <c r="H85" s="47"/>
      <c r="I85" s="47"/>
      <c r="J85" s="47"/>
      <c r="K85" s="47"/>
      <c r="L85" s="47"/>
    </row>
    <row r="86" spans="1:12" x14ac:dyDescent="0.25">
      <c r="A86" s="354" t="s">
        <v>99</v>
      </c>
      <c r="B86" s="355"/>
      <c r="C86" s="355"/>
      <c r="D86" s="355"/>
      <c r="E86" s="355"/>
      <c r="F86" s="355"/>
      <c r="G86" s="355"/>
      <c r="H86" s="356"/>
      <c r="I86" s="14"/>
      <c r="J86" s="47"/>
      <c r="K86" s="20"/>
      <c r="L86" s="47"/>
    </row>
    <row r="87" spans="1:12" x14ac:dyDescent="0.25">
      <c r="A87" s="357" t="s">
        <v>82</v>
      </c>
      <c r="B87" s="358"/>
      <c r="C87" s="358"/>
      <c r="D87" s="358"/>
      <c r="E87" s="358"/>
      <c r="F87" s="358"/>
      <c r="G87" s="358"/>
      <c r="H87" s="26"/>
      <c r="I87" s="15"/>
      <c r="J87" s="47"/>
      <c r="K87" s="47"/>
      <c r="L87" s="47"/>
    </row>
    <row r="88" spans="1:12" x14ac:dyDescent="0.25">
      <c r="A88" s="25"/>
      <c r="B88" s="26"/>
      <c r="C88" s="26"/>
      <c r="D88" s="26"/>
      <c r="E88" s="26"/>
      <c r="F88" s="26"/>
      <c r="G88" s="26"/>
      <c r="H88" s="26"/>
      <c r="I88" s="15"/>
      <c r="J88" s="47"/>
      <c r="K88" s="47"/>
      <c r="L88" s="47"/>
    </row>
    <row r="89" spans="1:12" x14ac:dyDescent="0.25">
      <c r="A89" s="16" t="s">
        <v>60</v>
      </c>
      <c r="B89" s="17"/>
      <c r="C89" s="17"/>
      <c r="D89" s="17"/>
      <c r="E89" s="17"/>
      <c r="F89" s="17"/>
      <c r="G89" s="17"/>
      <c r="H89" s="17"/>
      <c r="I89" s="9"/>
      <c r="J89" s="47"/>
      <c r="K89" s="20"/>
      <c r="L89" s="47"/>
    </row>
    <row r="90" spans="1:12" x14ac:dyDescent="0.25">
      <c r="A90" s="44"/>
      <c r="B90" s="45"/>
      <c r="C90" s="45"/>
      <c r="D90" s="45"/>
      <c r="E90" s="45"/>
      <c r="F90" s="45"/>
      <c r="G90" s="45"/>
      <c r="H90" s="45"/>
      <c r="I90" s="15"/>
      <c r="J90" s="47"/>
      <c r="K90" s="47"/>
      <c r="L90" s="47"/>
    </row>
    <row r="91" spans="1:12" x14ac:dyDescent="0.25">
      <c r="A91" s="18" t="s">
        <v>61</v>
      </c>
      <c r="B91" s="19"/>
      <c r="C91" s="19"/>
      <c r="D91" s="19"/>
      <c r="E91" s="19"/>
      <c r="F91" s="19"/>
      <c r="G91" s="19"/>
      <c r="H91" s="19"/>
      <c r="I91" s="9"/>
      <c r="J91" s="47"/>
      <c r="K91" s="20"/>
      <c r="L91" s="47"/>
    </row>
    <row r="92" spans="1:12" x14ac:dyDescent="0.25">
      <c r="A92" s="47"/>
      <c r="B92" s="47"/>
      <c r="C92" s="47"/>
      <c r="D92" s="47"/>
      <c r="E92" s="47"/>
      <c r="F92" s="47"/>
      <c r="G92" s="47"/>
      <c r="H92" s="47"/>
      <c r="I92" s="47"/>
      <c r="J92" s="47"/>
      <c r="K92" s="47"/>
      <c r="L92" s="47"/>
    </row>
    <row r="96" spans="1:12" x14ac:dyDescent="0.25">
      <c r="A96" t="s">
        <v>16</v>
      </c>
    </row>
    <row r="97" spans="1:1" x14ac:dyDescent="0.25">
      <c r="A97" t="s">
        <v>24</v>
      </c>
    </row>
    <row r="98" spans="1:1" x14ac:dyDescent="0.25">
      <c r="A98" t="s">
        <v>25</v>
      </c>
    </row>
    <row r="100" spans="1:1" x14ac:dyDescent="0.25">
      <c r="A100" t="s">
        <v>17</v>
      </c>
    </row>
    <row r="104" spans="1:1" x14ac:dyDescent="0.25">
      <c r="A104" t="s">
        <v>21</v>
      </c>
    </row>
    <row r="105" spans="1:1" x14ac:dyDescent="0.25">
      <c r="A105" t="s">
        <v>22</v>
      </c>
    </row>
    <row r="108" spans="1:1" x14ac:dyDescent="0.25">
      <c r="A108" t="s">
        <v>18</v>
      </c>
    </row>
    <row r="113" spans="1:1" x14ac:dyDescent="0.25">
      <c r="A113" t="s">
        <v>19</v>
      </c>
    </row>
    <row r="114" spans="1:1" x14ac:dyDescent="0.25">
      <c r="A114" t="s">
        <v>23</v>
      </c>
    </row>
    <row r="115" spans="1:1" x14ac:dyDescent="0.25">
      <c r="A115" t="s">
        <v>41</v>
      </c>
    </row>
    <row r="116" spans="1:1" x14ac:dyDescent="0.25">
      <c r="A116" t="s">
        <v>42</v>
      </c>
    </row>
    <row r="118" spans="1:1" x14ac:dyDescent="0.25">
      <c r="A118" t="s">
        <v>20</v>
      </c>
    </row>
  </sheetData>
  <mergeCells count="35">
    <mergeCell ref="A2:I2"/>
    <mergeCell ref="A27:I27"/>
    <mergeCell ref="A30:H30"/>
    <mergeCell ref="A32:H32"/>
    <mergeCell ref="A34:H34"/>
    <mergeCell ref="A12:G12"/>
    <mergeCell ref="A18:H18"/>
    <mergeCell ref="A19:G19"/>
    <mergeCell ref="A5:H5"/>
    <mergeCell ref="A29:H29"/>
    <mergeCell ref="A4:H4"/>
    <mergeCell ref="A7:H7"/>
    <mergeCell ref="A9:H9"/>
    <mergeCell ref="A11:H11"/>
    <mergeCell ref="A6:G6"/>
    <mergeCell ref="A52:I52"/>
    <mergeCell ref="A54:H54"/>
    <mergeCell ref="A55:H55"/>
    <mergeCell ref="A44:G44"/>
    <mergeCell ref="A36:H36"/>
    <mergeCell ref="A37:G37"/>
    <mergeCell ref="A43:H43"/>
    <mergeCell ref="A70:I70"/>
    <mergeCell ref="A57:H57"/>
    <mergeCell ref="A59:H59"/>
    <mergeCell ref="A61:H61"/>
    <mergeCell ref="A62:G62"/>
    <mergeCell ref="A80:G80"/>
    <mergeCell ref="A86:H86"/>
    <mergeCell ref="A87:G87"/>
    <mergeCell ref="A72:H72"/>
    <mergeCell ref="A73:H73"/>
    <mergeCell ref="A75:H75"/>
    <mergeCell ref="A77:H77"/>
    <mergeCell ref="A79:H79"/>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'Drop downs'!$A$2:$A$6</xm:f>
          </x14:formula1>
          <xm:sqref>I4</xm:sqref>
        </x14:dataValidation>
        <x14:dataValidation type="list" allowBlank="1" showInputMessage="1" showErrorMessage="1" xr:uid="{00000000-0002-0000-0900-000001000000}">
          <x14:formula1>
            <xm:f>'Drop downs'!$G$2:$G$3</xm:f>
          </x14:formula1>
          <xm:sqref>I9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tabColor theme="9" tint="0.59999389629810485"/>
  </sheetPr>
  <dimension ref="A1:R131"/>
  <sheetViews>
    <sheetView zoomScale="110" zoomScaleNormal="110" workbookViewId="0">
      <selection activeCell="J4" sqref="J4"/>
    </sheetView>
  </sheetViews>
  <sheetFormatPr defaultRowHeight="15" x14ac:dyDescent="0.25"/>
  <cols>
    <col min="1" max="1" width="12.85546875" customWidth="1"/>
    <col min="7" max="7" width="12.140625" customWidth="1"/>
    <col min="9" max="9" width="16.5703125" customWidth="1"/>
    <col min="10" max="10" width="15.140625" customWidth="1"/>
  </cols>
  <sheetData>
    <row r="1" spans="1:18" ht="18.75" x14ac:dyDescent="0.3">
      <c r="A1" s="71" t="s">
        <v>146</v>
      </c>
      <c r="B1" s="53"/>
      <c r="C1" s="53"/>
      <c r="D1" s="53"/>
      <c r="E1" s="53"/>
      <c r="F1" s="53"/>
      <c r="G1" s="53"/>
      <c r="H1" s="53"/>
      <c r="I1" s="53"/>
      <c r="J1" s="53"/>
      <c r="K1" s="53"/>
      <c r="L1" s="53"/>
    </row>
    <row r="2" spans="1:18" x14ac:dyDescent="0.25">
      <c r="A2" s="378" t="s">
        <v>164</v>
      </c>
      <c r="B2" s="379"/>
      <c r="C2" s="379"/>
      <c r="D2" s="379"/>
      <c r="E2" s="379"/>
      <c r="F2" s="379"/>
      <c r="G2" s="379"/>
      <c r="H2" s="379"/>
      <c r="I2" s="380"/>
      <c r="J2" s="53"/>
      <c r="K2" s="53"/>
      <c r="L2" s="53"/>
    </row>
    <row r="3" spans="1:18" x14ac:dyDescent="0.25">
      <c r="A3" s="53"/>
      <c r="B3" s="53"/>
      <c r="C3" s="53"/>
      <c r="D3" s="53"/>
      <c r="E3" s="53"/>
      <c r="F3" s="53"/>
      <c r="G3" s="53"/>
      <c r="H3" s="53"/>
      <c r="I3" s="53"/>
      <c r="J3" s="53"/>
      <c r="K3" s="53" t="s">
        <v>62</v>
      </c>
      <c r="L3" s="53"/>
      <c r="R3" t="s">
        <v>101</v>
      </c>
    </row>
    <row r="4" spans="1:18" x14ac:dyDescent="0.25">
      <c r="A4" s="51" t="s">
        <v>156</v>
      </c>
      <c r="B4" s="52"/>
      <c r="C4" s="52"/>
      <c r="D4" s="52"/>
      <c r="E4" s="52"/>
      <c r="F4" s="52"/>
      <c r="G4" s="52"/>
      <c r="H4" s="52"/>
      <c r="I4" s="9" t="s">
        <v>28</v>
      </c>
      <c r="J4" s="53"/>
      <c r="K4" s="20">
        <f>IF(I4="yes",2,0)</f>
        <v>0</v>
      </c>
      <c r="L4" s="53"/>
    </row>
    <row r="5" spans="1:18" x14ac:dyDescent="0.25">
      <c r="A5" s="73" t="str">
        <f>IF(I4="no change or n/a", "Go to question 2", IF(I4="","","Please specify"))</f>
        <v>Please specify</v>
      </c>
      <c r="B5" s="74"/>
      <c r="C5" s="74"/>
      <c r="D5" s="26"/>
      <c r="E5" s="26"/>
      <c r="F5" s="26"/>
      <c r="G5" s="26"/>
      <c r="H5" s="26"/>
      <c r="I5" s="15"/>
      <c r="J5" s="53"/>
      <c r="K5" s="57"/>
      <c r="L5" s="53"/>
    </row>
    <row r="6" spans="1:18" x14ac:dyDescent="0.25">
      <c r="A6" s="72" t="str">
        <f>IF(A5="Please specify", "Tick one or more as appropriate","")</f>
        <v>Tick one or more as appropriate</v>
      </c>
      <c r="B6" s="26"/>
      <c r="C6" s="26"/>
      <c r="D6" s="26"/>
      <c r="E6" s="26"/>
      <c r="F6" s="26"/>
      <c r="G6" s="26"/>
      <c r="H6" s="26"/>
      <c r="I6" s="15"/>
      <c r="J6" s="53"/>
      <c r="K6" s="53"/>
      <c r="L6" s="53"/>
      <c r="R6" t="b">
        <v>0</v>
      </c>
    </row>
    <row r="7" spans="1:18" x14ac:dyDescent="0.25">
      <c r="A7" s="25"/>
      <c r="B7" s="26"/>
      <c r="C7" s="26"/>
      <c r="D7" s="26"/>
      <c r="E7" s="26"/>
      <c r="F7" s="26"/>
      <c r="G7" s="26"/>
      <c r="H7" s="26"/>
      <c r="I7" s="15"/>
      <c r="J7" s="53"/>
      <c r="K7" s="54">
        <f>IF(R6,1,0)</f>
        <v>0</v>
      </c>
      <c r="L7" s="53"/>
      <c r="R7" t="b">
        <v>0</v>
      </c>
    </row>
    <row r="8" spans="1:18" x14ac:dyDescent="0.25">
      <c r="A8" s="25"/>
      <c r="B8" s="26"/>
      <c r="C8" s="26"/>
      <c r="D8" s="26"/>
      <c r="E8" s="26"/>
      <c r="F8" s="26"/>
      <c r="G8" s="26"/>
      <c r="H8" s="26"/>
      <c r="I8" s="15"/>
      <c r="J8" s="53"/>
      <c r="K8" s="55">
        <f t="shared" ref="K8:K10" si="0">IF(R7,1,0)</f>
        <v>0</v>
      </c>
      <c r="L8" s="53"/>
      <c r="R8" t="b">
        <v>0</v>
      </c>
    </row>
    <row r="9" spans="1:18" x14ac:dyDescent="0.25">
      <c r="A9" s="25"/>
      <c r="B9" s="26"/>
      <c r="C9" s="26"/>
      <c r="D9" s="26"/>
      <c r="E9" s="26"/>
      <c r="F9" s="26"/>
      <c r="G9" s="26"/>
      <c r="H9" s="26"/>
      <c r="I9" s="15"/>
      <c r="J9" s="53"/>
      <c r="K9" s="55">
        <f t="shared" si="0"/>
        <v>0</v>
      </c>
      <c r="L9" s="53"/>
      <c r="R9" t="b">
        <v>0</v>
      </c>
    </row>
    <row r="10" spans="1:18" x14ac:dyDescent="0.25">
      <c r="A10" s="25"/>
      <c r="B10" s="26"/>
      <c r="C10" s="26"/>
      <c r="D10" s="26"/>
      <c r="E10" s="26"/>
      <c r="F10" s="26"/>
      <c r="G10" s="26"/>
      <c r="H10" s="26"/>
      <c r="I10" s="15"/>
      <c r="J10" s="53"/>
      <c r="K10" s="56">
        <f t="shared" si="0"/>
        <v>0</v>
      </c>
      <c r="L10" s="53"/>
    </row>
    <row r="11" spans="1:18" x14ac:dyDescent="0.25">
      <c r="A11" s="25"/>
      <c r="B11" s="26"/>
      <c r="C11" s="26"/>
      <c r="D11" s="26"/>
      <c r="E11" s="26"/>
      <c r="F11" s="26"/>
      <c r="G11" s="26"/>
      <c r="H11" s="26"/>
      <c r="I11" s="15"/>
      <c r="J11" s="53"/>
      <c r="K11" s="53"/>
      <c r="L11" s="53"/>
    </row>
    <row r="12" spans="1:18" x14ac:dyDescent="0.25">
      <c r="A12" s="25"/>
      <c r="B12" s="26"/>
      <c r="C12" s="26"/>
      <c r="D12" s="26"/>
      <c r="E12" s="26"/>
      <c r="F12" s="26"/>
      <c r="G12" s="26"/>
      <c r="H12" s="26"/>
      <c r="I12" s="15"/>
      <c r="J12" s="53"/>
      <c r="K12" s="53"/>
      <c r="L12" s="53"/>
    </row>
    <row r="13" spans="1:18" x14ac:dyDescent="0.25">
      <c r="A13" s="16" t="s">
        <v>104</v>
      </c>
      <c r="B13" s="26"/>
      <c r="C13" s="26"/>
      <c r="D13" s="26"/>
      <c r="E13" s="26"/>
      <c r="F13" s="26"/>
      <c r="G13" s="26"/>
      <c r="H13" s="26"/>
      <c r="I13" s="9">
        <v>2000</v>
      </c>
      <c r="J13" s="53"/>
      <c r="K13" s="20">
        <f>IF(I13&gt;250,1,0)</f>
        <v>1</v>
      </c>
      <c r="L13" s="53"/>
    </row>
    <row r="14" spans="1:18" x14ac:dyDescent="0.25">
      <c r="A14" s="25"/>
      <c r="B14" s="26"/>
      <c r="C14" s="26"/>
      <c r="D14" s="26"/>
      <c r="E14" s="26"/>
      <c r="F14" s="26"/>
      <c r="G14" s="26"/>
      <c r="H14" s="26"/>
      <c r="I14" s="15"/>
      <c r="J14" s="53"/>
      <c r="K14" s="53"/>
      <c r="L14" s="53"/>
    </row>
    <row r="15" spans="1:18" x14ac:dyDescent="0.25">
      <c r="A15" s="18" t="s">
        <v>105</v>
      </c>
      <c r="B15" s="19"/>
      <c r="C15" s="19"/>
      <c r="D15" s="19"/>
      <c r="E15" s="19"/>
      <c r="F15" s="19"/>
      <c r="G15" s="19"/>
      <c r="H15" s="19"/>
      <c r="I15" s="9" t="s">
        <v>102</v>
      </c>
      <c r="J15" s="53"/>
      <c r="K15" s="20">
        <f>IF(I15="yes",((K4+K13)*2),(K4+K13))</f>
        <v>2</v>
      </c>
      <c r="L15" s="53"/>
    </row>
    <row r="16" spans="1:18" x14ac:dyDescent="0.25">
      <c r="A16" s="53"/>
      <c r="B16" s="53"/>
      <c r="C16" s="53"/>
      <c r="D16" s="53"/>
      <c r="E16" s="53"/>
      <c r="F16" s="53"/>
      <c r="G16" s="53"/>
      <c r="H16" s="53"/>
      <c r="I16" s="53"/>
      <c r="J16" s="53"/>
      <c r="K16" s="53"/>
      <c r="L16" s="53"/>
    </row>
    <row r="17" spans="1:12" x14ac:dyDescent="0.25">
      <c r="A17" s="51" t="s">
        <v>157</v>
      </c>
      <c r="B17" s="52"/>
      <c r="C17" s="52"/>
      <c r="D17" s="52"/>
      <c r="E17" s="52"/>
      <c r="F17" s="52"/>
      <c r="G17" s="52"/>
      <c r="H17" s="52"/>
      <c r="I17" s="9" t="s">
        <v>102</v>
      </c>
      <c r="J17" s="53"/>
      <c r="K17" s="20">
        <f>IF(I17="yes",-2,0)</f>
        <v>-2</v>
      </c>
      <c r="L17" s="53"/>
    </row>
    <row r="18" spans="1:12" x14ac:dyDescent="0.25">
      <c r="A18" s="61" t="str">
        <f>IF(I17="yes","Please specify",IF(I17="","","Go to the question 3"))</f>
        <v>Please specify</v>
      </c>
      <c r="B18" s="26"/>
      <c r="C18" s="26"/>
      <c r="D18" s="26"/>
      <c r="E18" s="26"/>
      <c r="F18" s="26"/>
      <c r="G18" s="26"/>
      <c r="H18" s="26"/>
      <c r="I18" s="15"/>
      <c r="J18" s="53"/>
      <c r="K18" s="53"/>
      <c r="L18" s="53"/>
    </row>
    <row r="19" spans="1:12" x14ac:dyDescent="0.25">
      <c r="A19" s="16"/>
      <c r="B19" s="26"/>
      <c r="C19" s="26"/>
      <c r="D19" s="26"/>
      <c r="E19" s="26"/>
      <c r="F19" s="26"/>
      <c r="G19" s="26"/>
      <c r="H19" s="26"/>
      <c r="I19" s="15"/>
      <c r="J19" s="53"/>
      <c r="K19" s="53"/>
      <c r="L19" s="53"/>
    </row>
    <row r="20" spans="1:12" x14ac:dyDescent="0.25">
      <c r="A20" s="25"/>
      <c r="B20" s="26"/>
      <c r="C20" s="26"/>
      <c r="D20" s="26"/>
      <c r="E20" s="26"/>
      <c r="F20" s="26"/>
      <c r="G20" s="26"/>
      <c r="H20" s="26"/>
      <c r="I20" s="15"/>
      <c r="J20" s="53"/>
      <c r="K20" s="53"/>
      <c r="L20" s="53"/>
    </row>
    <row r="21" spans="1:12" x14ac:dyDescent="0.25">
      <c r="A21" s="25"/>
      <c r="B21" s="26"/>
      <c r="C21" s="26"/>
      <c r="D21" s="26"/>
      <c r="E21" s="26"/>
      <c r="F21" s="26"/>
      <c r="G21" s="26"/>
      <c r="H21" s="26"/>
      <c r="I21" s="15"/>
      <c r="J21" s="53"/>
      <c r="K21" s="53"/>
      <c r="L21" s="53"/>
    </row>
    <row r="22" spans="1:12" x14ac:dyDescent="0.25">
      <c r="A22" s="25"/>
      <c r="B22" s="26"/>
      <c r="C22" s="26"/>
      <c r="D22" s="26"/>
      <c r="E22" s="26"/>
      <c r="F22" s="26"/>
      <c r="G22" s="26"/>
      <c r="H22" s="26"/>
      <c r="I22" s="15"/>
      <c r="J22" s="53"/>
      <c r="K22" s="53"/>
      <c r="L22" s="53"/>
    </row>
    <row r="23" spans="1:12" x14ac:dyDescent="0.25">
      <c r="A23" s="16" t="s">
        <v>158</v>
      </c>
      <c r="B23" s="26"/>
      <c r="C23" s="26"/>
      <c r="D23" s="26"/>
      <c r="E23" s="26"/>
      <c r="F23" s="26"/>
      <c r="G23" s="26"/>
      <c r="H23" s="26"/>
      <c r="I23" s="9"/>
      <c r="J23" s="53"/>
      <c r="K23" s="20">
        <f>IF(I23&gt;250,-1,0)</f>
        <v>0</v>
      </c>
      <c r="L23" s="53"/>
    </row>
    <row r="24" spans="1:12" x14ac:dyDescent="0.25">
      <c r="A24" s="25"/>
      <c r="B24" s="26"/>
      <c r="C24" s="26"/>
      <c r="D24" s="26"/>
      <c r="E24" s="26"/>
      <c r="F24" s="26"/>
      <c r="G24" s="26"/>
      <c r="H24" s="26"/>
      <c r="I24" s="15"/>
      <c r="J24" s="53"/>
      <c r="K24" s="53"/>
      <c r="L24" s="53"/>
    </row>
    <row r="25" spans="1:12" x14ac:dyDescent="0.25">
      <c r="A25" s="16" t="s">
        <v>159</v>
      </c>
      <c r="B25" s="26"/>
      <c r="C25" s="26"/>
      <c r="D25" s="26"/>
      <c r="E25" s="26"/>
      <c r="F25" s="26"/>
      <c r="G25" s="26"/>
      <c r="H25" s="26"/>
      <c r="I25" s="9"/>
      <c r="J25" s="53"/>
      <c r="K25" s="20">
        <f>IF(I25="yes",((K17+K23)*2),(K17+K23))</f>
        <v>-2</v>
      </c>
      <c r="L25" s="53"/>
    </row>
    <row r="26" spans="1:12" x14ac:dyDescent="0.25">
      <c r="A26" s="18"/>
      <c r="B26" s="19"/>
      <c r="C26" s="19"/>
      <c r="D26" s="19"/>
      <c r="E26" s="19"/>
      <c r="F26" s="19"/>
      <c r="G26" s="19"/>
      <c r="H26" s="19"/>
      <c r="I26" s="63"/>
      <c r="J26" s="53"/>
      <c r="K26" s="57"/>
      <c r="L26" s="53"/>
    </row>
    <row r="27" spans="1:12" x14ac:dyDescent="0.25">
      <c r="A27" s="53"/>
      <c r="B27" s="53"/>
      <c r="C27" s="53"/>
      <c r="D27" s="53"/>
      <c r="E27" s="53"/>
      <c r="F27" s="53"/>
      <c r="G27" s="53"/>
      <c r="H27" s="53"/>
      <c r="I27" s="53"/>
      <c r="J27" s="53"/>
      <c r="K27" s="53"/>
      <c r="L27" s="53"/>
    </row>
    <row r="28" spans="1:12" x14ac:dyDescent="0.25">
      <c r="A28" s="51" t="s">
        <v>160</v>
      </c>
      <c r="B28" s="52"/>
      <c r="C28" s="52"/>
      <c r="D28" s="52"/>
      <c r="E28" s="52"/>
      <c r="F28" s="52"/>
      <c r="G28" s="52"/>
      <c r="H28" s="52"/>
      <c r="I28" s="9" t="s">
        <v>102</v>
      </c>
      <c r="J28" s="53"/>
      <c r="K28" s="53"/>
      <c r="L28" s="53"/>
    </row>
    <row r="29" spans="1:12" x14ac:dyDescent="0.25">
      <c r="A29" s="61" t="str">
        <f>IF(I28="yes","Please specify",IF(I28="","","Go to the next section"))</f>
        <v>Please specify</v>
      </c>
      <c r="B29" s="26"/>
      <c r="C29" s="26"/>
      <c r="D29" s="26"/>
      <c r="E29" s="26"/>
      <c r="F29" s="26"/>
      <c r="G29" s="26"/>
      <c r="H29" s="26"/>
      <c r="I29" s="15"/>
      <c r="J29" s="53"/>
      <c r="K29" s="53"/>
      <c r="L29" s="53"/>
    </row>
    <row r="30" spans="1:12" x14ac:dyDescent="0.25">
      <c r="A30" s="25"/>
      <c r="B30" s="26"/>
      <c r="C30" s="26"/>
      <c r="D30" s="26"/>
      <c r="E30" s="26"/>
      <c r="F30" s="26"/>
      <c r="G30" s="26"/>
      <c r="H30" s="26"/>
      <c r="I30" s="15"/>
      <c r="J30" s="53"/>
      <c r="K30" s="53"/>
      <c r="L30" s="53"/>
    </row>
    <row r="31" spans="1:12" x14ac:dyDescent="0.25">
      <c r="A31" s="25"/>
      <c r="B31" s="26"/>
      <c r="C31" s="26"/>
      <c r="D31" s="26"/>
      <c r="E31" s="26"/>
      <c r="F31" s="26"/>
      <c r="G31" s="26"/>
      <c r="H31" s="26"/>
      <c r="I31" s="15"/>
      <c r="J31" s="53"/>
      <c r="K31" s="53"/>
      <c r="L31" s="53"/>
    </row>
    <row r="32" spans="1:12" x14ac:dyDescent="0.25">
      <c r="A32" s="25"/>
      <c r="B32" s="26"/>
      <c r="C32" s="26"/>
      <c r="D32" s="26"/>
      <c r="E32" s="26"/>
      <c r="F32" s="26"/>
      <c r="G32" s="26"/>
      <c r="H32" s="26"/>
      <c r="I32" s="15"/>
      <c r="J32" s="53"/>
      <c r="K32" s="53"/>
      <c r="L32" s="53"/>
    </row>
    <row r="33" spans="1:12" x14ac:dyDescent="0.25">
      <c r="A33" s="25"/>
      <c r="B33" s="26"/>
      <c r="C33" s="26"/>
      <c r="D33" s="26"/>
      <c r="E33" s="26"/>
      <c r="F33" s="26"/>
      <c r="G33" s="26"/>
      <c r="H33" s="26"/>
      <c r="I33" s="15"/>
      <c r="J33" s="53"/>
      <c r="K33" s="53"/>
      <c r="L33" s="53"/>
    </row>
    <row r="34" spans="1:12" x14ac:dyDescent="0.25">
      <c r="A34" s="16" t="s">
        <v>161</v>
      </c>
      <c r="B34" s="26"/>
      <c r="C34" s="26"/>
      <c r="D34" s="26"/>
      <c r="E34" s="26"/>
      <c r="F34" s="26"/>
      <c r="G34" s="26"/>
      <c r="H34" s="26"/>
      <c r="I34" s="9"/>
      <c r="J34" s="53"/>
      <c r="K34" s="53"/>
      <c r="L34" s="53"/>
    </row>
    <row r="35" spans="1:12" x14ac:dyDescent="0.25">
      <c r="A35" s="62"/>
      <c r="B35" s="19"/>
      <c r="C35" s="19"/>
      <c r="D35" s="19"/>
      <c r="E35" s="19"/>
      <c r="F35" s="19"/>
      <c r="G35" s="19"/>
      <c r="H35" s="19"/>
      <c r="I35" s="63"/>
      <c r="J35" s="53"/>
      <c r="K35" s="53"/>
      <c r="L35" s="53"/>
    </row>
    <row r="36" spans="1:12" x14ac:dyDescent="0.25">
      <c r="A36" s="53"/>
      <c r="B36" s="53"/>
      <c r="C36" s="53"/>
      <c r="D36" s="53"/>
      <c r="E36" s="53"/>
      <c r="F36" s="53"/>
      <c r="G36" s="53"/>
      <c r="H36" s="53"/>
      <c r="I36" s="53"/>
      <c r="J36" s="53"/>
      <c r="K36" s="53"/>
      <c r="L36" s="53"/>
    </row>
    <row r="37" spans="1:12" x14ac:dyDescent="0.25">
      <c r="A37" s="53"/>
      <c r="B37" s="53"/>
      <c r="C37" s="53"/>
      <c r="D37" s="53"/>
      <c r="E37" s="53"/>
      <c r="F37" s="53"/>
      <c r="G37" s="53"/>
      <c r="H37" s="53"/>
      <c r="I37" s="53"/>
      <c r="J37" s="53"/>
      <c r="K37" s="53"/>
      <c r="L37" s="53"/>
    </row>
    <row r="38" spans="1:12" x14ac:dyDescent="0.25">
      <c r="A38" s="53"/>
      <c r="B38" s="53"/>
      <c r="C38" s="53"/>
      <c r="D38" s="53"/>
      <c r="E38" s="53"/>
      <c r="F38" s="53"/>
      <c r="G38" s="53"/>
      <c r="H38" s="53"/>
      <c r="I38" s="53"/>
      <c r="J38" s="53"/>
      <c r="K38" s="53"/>
      <c r="L38" s="53"/>
    </row>
    <row r="39" spans="1:12" x14ac:dyDescent="0.25">
      <c r="A39" s="53"/>
      <c r="B39" s="53"/>
      <c r="C39" s="53"/>
      <c r="D39" s="53"/>
      <c r="E39" s="53"/>
      <c r="F39" s="53"/>
      <c r="G39" s="53"/>
      <c r="H39" s="53"/>
      <c r="I39" s="53"/>
      <c r="J39" s="53"/>
      <c r="K39" s="53"/>
      <c r="L39" s="53"/>
    </row>
    <row r="40" spans="1:12" x14ac:dyDescent="0.25">
      <c r="A40" s="53"/>
      <c r="B40" s="53"/>
      <c r="C40" s="53"/>
      <c r="D40" s="53"/>
      <c r="E40" s="53"/>
      <c r="F40" s="53"/>
      <c r="G40" s="53"/>
      <c r="H40" s="53"/>
      <c r="I40" s="53"/>
      <c r="J40" s="53"/>
      <c r="K40" s="53"/>
      <c r="L40" s="53"/>
    </row>
    <row r="41" spans="1:12" x14ac:dyDescent="0.25">
      <c r="A41" s="53"/>
      <c r="B41" s="53"/>
      <c r="C41" s="53"/>
      <c r="D41" s="53"/>
      <c r="E41" s="53"/>
      <c r="F41" s="53"/>
      <c r="G41" s="53"/>
      <c r="H41" s="53"/>
      <c r="I41" s="53"/>
      <c r="J41" s="53"/>
      <c r="K41" s="53"/>
      <c r="L41" s="53"/>
    </row>
    <row r="42" spans="1:12" ht="18.75" x14ac:dyDescent="0.3">
      <c r="A42" s="71" t="s">
        <v>147</v>
      </c>
      <c r="B42" s="53"/>
      <c r="C42" s="53"/>
      <c r="D42" s="53"/>
      <c r="E42" s="53"/>
      <c r="F42" s="53"/>
      <c r="G42" s="53"/>
      <c r="H42" s="53"/>
      <c r="I42" s="53"/>
      <c r="J42" s="53"/>
      <c r="L42" s="53"/>
    </row>
    <row r="43" spans="1:12" x14ac:dyDescent="0.25">
      <c r="A43" s="378" t="s">
        <v>162</v>
      </c>
      <c r="B43" s="379"/>
      <c r="C43" s="379"/>
      <c r="D43" s="379"/>
      <c r="E43" s="379"/>
      <c r="F43" s="379"/>
      <c r="G43" s="379"/>
      <c r="H43" s="379"/>
      <c r="I43" s="380"/>
      <c r="J43" s="53"/>
      <c r="L43" s="53"/>
    </row>
    <row r="44" spans="1:12" x14ac:dyDescent="0.25">
      <c r="A44" s="53"/>
      <c r="B44" s="53"/>
      <c r="C44" s="53"/>
      <c r="D44" s="53"/>
      <c r="E44" s="53"/>
      <c r="F44" s="53"/>
      <c r="G44" s="53"/>
      <c r="H44" s="53"/>
      <c r="I44" s="53"/>
      <c r="J44" s="53"/>
      <c r="K44" s="53"/>
    </row>
    <row r="45" spans="1:12" x14ac:dyDescent="0.25">
      <c r="A45" s="51" t="s">
        <v>163</v>
      </c>
      <c r="B45" s="52"/>
      <c r="C45" s="52"/>
      <c r="D45" s="52"/>
      <c r="E45" s="52"/>
      <c r="F45" s="52"/>
      <c r="G45" s="52"/>
      <c r="H45" s="52"/>
      <c r="I45" s="9"/>
      <c r="J45" s="53"/>
      <c r="K45" s="53"/>
      <c r="L45" s="53"/>
    </row>
    <row r="46" spans="1:12" x14ac:dyDescent="0.25">
      <c r="A46" s="61" t="str">
        <f>IF(I45="","", IF(I45="no change or n/a", "Go to question 2","Tick the reason(s) why:"))</f>
        <v/>
      </c>
      <c r="B46" s="26"/>
      <c r="C46" s="26"/>
      <c r="D46" s="26"/>
      <c r="E46" s="26"/>
      <c r="F46" s="26"/>
      <c r="G46" s="26"/>
      <c r="H46" s="26"/>
      <c r="I46" s="15"/>
      <c r="J46" s="53"/>
      <c r="K46" s="53"/>
      <c r="L46" s="53"/>
    </row>
    <row r="47" spans="1:12" x14ac:dyDescent="0.25">
      <c r="A47" s="70" t="s">
        <v>106</v>
      </c>
      <c r="B47" s="26"/>
      <c r="C47" s="26"/>
      <c r="D47" s="67" t="s">
        <v>107</v>
      </c>
      <c r="E47" s="26"/>
      <c r="F47" s="26"/>
      <c r="G47" s="67" t="s">
        <v>142</v>
      </c>
      <c r="H47" s="26"/>
      <c r="I47" s="15"/>
      <c r="J47" s="53"/>
      <c r="K47" s="53"/>
      <c r="L47" s="53"/>
    </row>
    <row r="48" spans="1:12" x14ac:dyDescent="0.25">
      <c r="A48" s="25"/>
      <c r="B48" s="26"/>
      <c r="C48" s="26"/>
      <c r="D48" s="67"/>
      <c r="E48" s="26"/>
      <c r="F48" s="26"/>
      <c r="G48" s="26"/>
      <c r="H48" s="26"/>
      <c r="I48" s="15"/>
      <c r="J48" s="53"/>
      <c r="K48" s="53"/>
      <c r="L48" s="53"/>
    </row>
    <row r="49" spans="1:12" x14ac:dyDescent="0.25">
      <c r="A49" s="25"/>
      <c r="B49" s="26"/>
      <c r="C49" s="26"/>
      <c r="D49" s="26"/>
      <c r="E49" s="26"/>
      <c r="F49" s="26"/>
      <c r="G49" s="26"/>
      <c r="H49" s="26"/>
      <c r="I49" s="15"/>
      <c r="J49" s="53"/>
      <c r="K49" s="53"/>
      <c r="L49" s="53"/>
    </row>
    <row r="50" spans="1:12" x14ac:dyDescent="0.25">
      <c r="A50" s="25"/>
      <c r="B50" s="26"/>
      <c r="C50" s="26"/>
      <c r="D50" s="26"/>
      <c r="E50" s="26"/>
      <c r="F50" s="26"/>
      <c r="G50" s="26"/>
      <c r="H50" s="26"/>
      <c r="I50" s="15"/>
      <c r="J50" s="53"/>
      <c r="K50" s="53"/>
      <c r="L50" s="53"/>
    </row>
    <row r="51" spans="1:12" x14ac:dyDescent="0.25">
      <c r="A51" s="25"/>
      <c r="B51" s="26"/>
      <c r="C51" s="26"/>
      <c r="D51" s="26"/>
      <c r="E51" s="26"/>
      <c r="F51" s="26"/>
      <c r="G51" s="26"/>
      <c r="H51" s="26"/>
      <c r="I51" s="15"/>
      <c r="J51" s="53"/>
      <c r="K51" s="53"/>
      <c r="L51" s="53"/>
    </row>
    <row r="52" spans="1:12" x14ac:dyDescent="0.25">
      <c r="A52" s="16" t="s">
        <v>143</v>
      </c>
      <c r="B52" s="26"/>
      <c r="C52" s="26"/>
      <c r="D52" s="26"/>
      <c r="E52" s="26"/>
      <c r="F52" s="26"/>
      <c r="G52" s="26"/>
      <c r="H52" s="26"/>
      <c r="I52" s="9"/>
      <c r="J52" s="53"/>
      <c r="K52" s="53"/>
      <c r="L52" s="53"/>
    </row>
    <row r="53" spans="1:12" x14ac:dyDescent="0.25">
      <c r="A53" s="25"/>
      <c r="B53" s="26"/>
      <c r="C53" s="26"/>
      <c r="D53" s="26"/>
      <c r="E53" s="26"/>
      <c r="F53" s="26"/>
      <c r="G53" s="26"/>
      <c r="H53" s="26"/>
      <c r="I53" s="15"/>
      <c r="J53" s="53"/>
      <c r="K53" s="53"/>
      <c r="L53" s="53"/>
    </row>
    <row r="54" spans="1:12" x14ac:dyDescent="0.25">
      <c r="A54" s="16" t="s">
        <v>144</v>
      </c>
      <c r="B54" s="26"/>
      <c r="C54" s="26"/>
      <c r="D54" s="26"/>
      <c r="E54" s="26"/>
      <c r="F54" s="26"/>
      <c r="G54" s="26"/>
      <c r="H54" s="26"/>
      <c r="I54" s="9"/>
      <c r="J54" s="53"/>
      <c r="K54" s="53"/>
      <c r="L54" s="53"/>
    </row>
    <row r="55" spans="1:12" x14ac:dyDescent="0.25">
      <c r="A55" s="18"/>
      <c r="B55" s="19"/>
      <c r="C55" s="19"/>
      <c r="D55" s="19"/>
      <c r="E55" s="19"/>
      <c r="F55" s="19"/>
      <c r="G55" s="19"/>
      <c r="H55" s="19"/>
      <c r="I55" s="63"/>
      <c r="J55" s="53"/>
      <c r="K55" s="53"/>
      <c r="L55" s="53"/>
    </row>
    <row r="56" spans="1:12" x14ac:dyDescent="0.25">
      <c r="A56" s="53"/>
      <c r="B56" s="53"/>
      <c r="C56" s="53"/>
      <c r="D56" s="53"/>
      <c r="E56" s="53"/>
      <c r="F56" s="53"/>
      <c r="G56" s="53"/>
      <c r="H56" s="53"/>
      <c r="I56" s="53"/>
      <c r="J56" s="53"/>
      <c r="K56" s="53"/>
      <c r="L56" s="53"/>
    </row>
    <row r="57" spans="1:12" x14ac:dyDescent="0.25">
      <c r="A57" s="51" t="s">
        <v>165</v>
      </c>
      <c r="B57" s="52"/>
      <c r="C57" s="52"/>
      <c r="D57" s="52"/>
      <c r="E57" s="52"/>
      <c r="F57" s="52"/>
      <c r="G57" s="52"/>
      <c r="H57" s="52"/>
      <c r="I57" s="9"/>
      <c r="J57" s="53"/>
      <c r="K57" s="53"/>
      <c r="L57" s="53"/>
    </row>
    <row r="58" spans="1:12" x14ac:dyDescent="0.25">
      <c r="A58" s="61" t="str">
        <f>IF(I57="","", IF(I57="no change or n/a", "Go to question 2","Tick the reason(s) why:"))</f>
        <v/>
      </c>
      <c r="B58" s="26"/>
      <c r="C58" s="26"/>
      <c r="D58" s="26"/>
      <c r="E58" s="26"/>
      <c r="F58" s="26"/>
      <c r="G58" s="26"/>
      <c r="H58" s="26"/>
      <c r="I58" s="15"/>
      <c r="J58" s="53"/>
      <c r="K58" s="53"/>
      <c r="L58" s="53"/>
    </row>
    <row r="59" spans="1:12" x14ac:dyDescent="0.25">
      <c r="A59" s="70" t="s">
        <v>106</v>
      </c>
      <c r="B59" s="26"/>
      <c r="C59" s="26"/>
      <c r="D59" s="67" t="s">
        <v>107</v>
      </c>
      <c r="E59" s="26"/>
      <c r="F59" s="26"/>
      <c r="G59" s="67" t="s">
        <v>142</v>
      </c>
      <c r="H59" s="26"/>
      <c r="I59" s="15"/>
      <c r="J59" s="53"/>
      <c r="K59" s="53"/>
      <c r="L59" s="53"/>
    </row>
    <row r="60" spans="1:12" x14ac:dyDescent="0.25">
      <c r="A60" s="25"/>
      <c r="B60" s="26"/>
      <c r="C60" s="26"/>
      <c r="D60" s="26"/>
      <c r="E60" s="26"/>
      <c r="F60" s="26"/>
      <c r="G60" s="26"/>
      <c r="H60" s="26"/>
      <c r="I60" s="15"/>
      <c r="J60" s="53"/>
      <c r="K60" s="53"/>
      <c r="L60" s="53"/>
    </row>
    <row r="61" spans="1:12" ht="45.95" customHeight="1" x14ac:dyDescent="0.25">
      <c r="A61" s="25"/>
      <c r="B61" s="26"/>
      <c r="C61" s="26"/>
      <c r="D61" s="26"/>
      <c r="E61" s="26"/>
      <c r="F61" s="26"/>
      <c r="G61" s="26"/>
      <c r="H61" s="26"/>
      <c r="I61" s="15"/>
      <c r="J61" s="53"/>
      <c r="K61" s="53"/>
      <c r="L61" s="53"/>
    </row>
    <row r="62" spans="1:12" x14ac:dyDescent="0.25">
      <c r="A62" s="25"/>
      <c r="B62" s="26"/>
      <c r="C62" s="26"/>
      <c r="D62" s="26"/>
      <c r="E62" s="26"/>
      <c r="F62" s="26"/>
      <c r="G62" s="26"/>
      <c r="H62" s="26"/>
      <c r="I62" s="15"/>
      <c r="J62" s="53"/>
      <c r="K62" s="69"/>
      <c r="L62" s="53"/>
    </row>
    <row r="63" spans="1:12" x14ac:dyDescent="0.25">
      <c r="A63" s="364" t="s">
        <v>166</v>
      </c>
      <c r="B63" s="365"/>
      <c r="C63" s="365"/>
      <c r="D63" s="365"/>
      <c r="E63" s="365"/>
      <c r="F63" s="365"/>
      <c r="G63" s="365"/>
      <c r="H63" s="26"/>
      <c r="I63" s="9"/>
      <c r="J63" s="53"/>
      <c r="K63" s="53"/>
      <c r="L63" s="53"/>
    </row>
    <row r="64" spans="1:12" x14ac:dyDescent="0.25">
      <c r="A64" s="25"/>
      <c r="B64" s="26"/>
      <c r="C64" s="26"/>
      <c r="D64" s="26"/>
      <c r="E64" s="26"/>
      <c r="F64" s="26"/>
      <c r="G64" s="26"/>
      <c r="H64" s="26"/>
      <c r="I64" s="15"/>
      <c r="J64" s="53"/>
      <c r="K64" s="53"/>
      <c r="L64" s="53"/>
    </row>
    <row r="65" spans="1:13" x14ac:dyDescent="0.25">
      <c r="A65" s="16" t="s">
        <v>167</v>
      </c>
      <c r="B65" s="26"/>
      <c r="C65" s="26"/>
      <c r="D65" s="26"/>
      <c r="E65" s="26"/>
      <c r="F65" s="26"/>
      <c r="G65" s="26"/>
      <c r="H65" s="26"/>
      <c r="I65" s="9"/>
      <c r="J65" s="53"/>
      <c r="K65" s="53"/>
      <c r="L65" s="53"/>
    </row>
    <row r="66" spans="1:13" x14ac:dyDescent="0.25">
      <c r="A66" s="62"/>
      <c r="B66" s="19"/>
      <c r="C66" s="19"/>
      <c r="D66" s="19"/>
      <c r="E66" s="19"/>
      <c r="F66" s="19"/>
      <c r="G66" s="19"/>
      <c r="H66" s="19"/>
      <c r="I66" s="63"/>
      <c r="J66" s="53"/>
      <c r="K66" s="53"/>
      <c r="L66" s="53"/>
    </row>
    <row r="67" spans="1:13" x14ac:dyDescent="0.25">
      <c r="A67" s="53"/>
      <c r="B67" s="53"/>
      <c r="C67" s="53"/>
      <c r="D67" s="53"/>
      <c r="E67" s="53"/>
      <c r="F67" s="53"/>
      <c r="G67" s="53"/>
      <c r="H67" s="53"/>
      <c r="I67" s="53"/>
      <c r="J67" s="53"/>
      <c r="K67" s="53"/>
      <c r="L67" s="53"/>
    </row>
    <row r="68" spans="1:13" x14ac:dyDescent="0.25">
      <c r="A68" s="51" t="s">
        <v>168</v>
      </c>
      <c r="B68" s="52"/>
      <c r="C68" s="52"/>
      <c r="D68" s="52"/>
      <c r="E68" s="52"/>
      <c r="F68" s="52"/>
      <c r="G68" s="52"/>
      <c r="H68" s="52"/>
      <c r="I68" s="9"/>
      <c r="J68" s="53"/>
      <c r="K68" s="53"/>
      <c r="L68" s="53"/>
    </row>
    <row r="69" spans="1:13" x14ac:dyDescent="0.25">
      <c r="A69" s="25" t="str">
        <f>IF(I68="","", IF(I68="no change or n/a", "Go to question 2","Tick the reason(s) why:"))</f>
        <v/>
      </c>
      <c r="B69" s="26"/>
      <c r="C69" s="26"/>
      <c r="D69" s="26"/>
      <c r="E69" s="26"/>
      <c r="F69" s="26"/>
      <c r="G69" s="26"/>
      <c r="H69" s="26"/>
      <c r="I69" s="15"/>
      <c r="J69" s="53"/>
      <c r="K69" s="53"/>
      <c r="L69" s="53"/>
    </row>
    <row r="70" spans="1:13" x14ac:dyDescent="0.25">
      <c r="A70" s="70" t="s">
        <v>106</v>
      </c>
      <c r="B70" s="67"/>
      <c r="C70" s="67"/>
      <c r="D70" s="67" t="s">
        <v>107</v>
      </c>
      <c r="E70" s="67"/>
      <c r="F70" s="67"/>
      <c r="G70" s="67" t="s">
        <v>142</v>
      </c>
      <c r="H70" s="26"/>
      <c r="I70" s="15"/>
      <c r="J70" s="53"/>
      <c r="K70" s="53"/>
      <c r="L70" s="53"/>
    </row>
    <row r="71" spans="1:13" ht="29.1" customHeight="1" x14ac:dyDescent="0.25">
      <c r="A71" s="25"/>
      <c r="B71" s="26"/>
      <c r="C71" s="26"/>
      <c r="D71" s="26"/>
      <c r="E71" s="26"/>
      <c r="F71" s="26"/>
      <c r="G71" s="26"/>
      <c r="H71" s="26"/>
      <c r="I71" s="15"/>
      <c r="J71" s="53"/>
      <c r="K71" s="53"/>
      <c r="L71" s="53"/>
    </row>
    <row r="72" spans="1:13" x14ac:dyDescent="0.25">
      <c r="A72" s="25"/>
      <c r="B72" s="26"/>
      <c r="C72" s="26"/>
      <c r="D72" s="26"/>
      <c r="E72" s="26"/>
      <c r="F72" s="26"/>
      <c r="G72" s="26"/>
      <c r="H72" s="26"/>
      <c r="I72" s="15"/>
      <c r="J72" s="53"/>
      <c r="K72" s="53"/>
      <c r="L72" s="53"/>
    </row>
    <row r="73" spans="1:13" x14ac:dyDescent="0.25">
      <c r="A73" s="25"/>
      <c r="B73" s="26"/>
      <c r="C73" s="26"/>
      <c r="D73" s="26"/>
      <c r="E73" s="26"/>
      <c r="F73" s="26"/>
      <c r="G73" s="26"/>
      <c r="H73" s="26"/>
      <c r="I73" s="15"/>
      <c r="J73" s="53"/>
      <c r="K73" s="53"/>
      <c r="L73" s="53"/>
    </row>
    <row r="74" spans="1:13" x14ac:dyDescent="0.25">
      <c r="A74" s="16" t="s">
        <v>166</v>
      </c>
      <c r="B74" s="26"/>
      <c r="C74" s="26"/>
      <c r="D74" s="26"/>
      <c r="E74" s="26"/>
      <c r="F74" s="26"/>
      <c r="G74" s="26"/>
      <c r="H74" s="26"/>
      <c r="I74" s="9"/>
      <c r="J74" s="53"/>
      <c r="K74" s="53"/>
      <c r="L74" s="53"/>
    </row>
    <row r="75" spans="1:13" x14ac:dyDescent="0.25">
      <c r="A75" s="25"/>
      <c r="B75" s="26"/>
      <c r="C75" s="26"/>
      <c r="D75" s="26"/>
      <c r="E75" s="26"/>
      <c r="F75" s="26"/>
      <c r="G75" s="26"/>
      <c r="H75" s="26"/>
      <c r="I75" s="15"/>
      <c r="J75" s="53"/>
      <c r="K75" s="53"/>
      <c r="L75" s="53"/>
    </row>
    <row r="76" spans="1:13" x14ac:dyDescent="0.25">
      <c r="A76" s="16" t="s">
        <v>167</v>
      </c>
      <c r="B76" s="26"/>
      <c r="C76" s="26"/>
      <c r="D76" s="26"/>
      <c r="E76" s="26"/>
      <c r="F76" s="26"/>
      <c r="G76" s="26"/>
      <c r="H76" s="26"/>
      <c r="I76" s="9"/>
      <c r="J76" s="53"/>
      <c r="K76" s="53"/>
      <c r="L76" s="53"/>
    </row>
    <row r="77" spans="1:13" x14ac:dyDescent="0.25">
      <c r="A77" s="62"/>
      <c r="B77" s="19"/>
      <c r="C77" s="19"/>
      <c r="D77" s="19"/>
      <c r="E77" s="19"/>
      <c r="F77" s="19"/>
      <c r="G77" s="19"/>
      <c r="H77" s="19"/>
      <c r="I77" s="63"/>
      <c r="J77" s="53"/>
      <c r="K77" s="53"/>
      <c r="L77" s="53"/>
    </row>
    <row r="78" spans="1:13" x14ac:dyDescent="0.25">
      <c r="A78" s="57"/>
      <c r="B78" s="57"/>
      <c r="C78" s="57"/>
      <c r="D78" s="57"/>
      <c r="E78" s="57"/>
      <c r="F78" s="57"/>
      <c r="G78" s="57"/>
      <c r="H78" s="57"/>
      <c r="I78" s="57"/>
      <c r="J78" s="57"/>
      <c r="K78" s="57"/>
      <c r="L78" s="57"/>
      <c r="M78" s="66"/>
    </row>
    <row r="79" spans="1:13" x14ac:dyDescent="0.25">
      <c r="A79" s="57"/>
      <c r="B79" s="57"/>
      <c r="C79" s="57"/>
      <c r="D79" s="57"/>
      <c r="E79" s="57"/>
      <c r="F79" s="57"/>
      <c r="G79" s="57"/>
      <c r="H79" s="57"/>
      <c r="I79" s="57"/>
      <c r="J79" s="57"/>
      <c r="K79" s="57"/>
      <c r="L79" s="57"/>
      <c r="M79" s="66"/>
    </row>
    <row r="80" spans="1:13" ht="18.75" x14ac:dyDescent="0.3">
      <c r="A80" s="75" t="s">
        <v>148</v>
      </c>
    </row>
    <row r="102" spans="1:1" ht="15.75" x14ac:dyDescent="0.25">
      <c r="A102" s="58" t="s">
        <v>73</v>
      </c>
    </row>
    <row r="126" spans="1:9" ht="15.75" x14ac:dyDescent="0.25">
      <c r="A126" s="58" t="s">
        <v>108</v>
      </c>
    </row>
    <row r="128" spans="1:9" x14ac:dyDescent="0.25">
      <c r="A128" t="s">
        <v>109</v>
      </c>
      <c r="I128" t="s">
        <v>102</v>
      </c>
    </row>
    <row r="129" spans="1:1" x14ac:dyDescent="0.25">
      <c r="A129" s="59" t="str">
        <f>IF(I128="YES","Go to question 5a.","Go to question 6")</f>
        <v>Go to question 5a.</v>
      </c>
    </row>
    <row r="131" spans="1:1" x14ac:dyDescent="0.25">
      <c r="A131" t="s">
        <v>110</v>
      </c>
    </row>
  </sheetData>
  <mergeCells count="3">
    <mergeCell ref="A63:G63"/>
    <mergeCell ref="A2:I2"/>
    <mergeCell ref="A43:I43"/>
  </mergeCells>
  <conditionalFormatting sqref="A18">
    <cfRule type="expression" dxfId="1" priority="1">
      <formula>$I$17="no"</formula>
    </cfRule>
  </conditionalFormatting>
  <conditionalFormatting sqref="A5:B5">
    <cfRule type="expression" dxfId="0" priority="2">
      <formula>$I$4="no"</formula>
    </cfRule>
  </conditionalFormatting>
  <dataValidations count="2">
    <dataValidation errorStyle="warning" showInputMessage="1" showErrorMessage="1" error="Please select yes or no" sqref="I5 I26" xr:uid="{00000000-0002-0000-0A00-000000000000}"/>
    <dataValidation type="whole" showInputMessage="1" showErrorMessage="1" prompt="Please type a whole number" sqref="I23 I34 I52 I63 I74" xr:uid="{00000000-0002-0000-0A00-000001000000}">
      <formula1>0</formula1>
      <formula2>1000000</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0</xdr:col>
                    <xdr:colOff>66675</xdr:colOff>
                    <xdr:row>6</xdr:row>
                    <xdr:rowOff>28575</xdr:rowOff>
                  </from>
                  <to>
                    <xdr:col>2</xdr:col>
                    <xdr:colOff>0</xdr:colOff>
                    <xdr:row>7</xdr:row>
                    <xdr:rowOff>47625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0</xdr:col>
                    <xdr:colOff>76200</xdr:colOff>
                    <xdr:row>7</xdr:row>
                    <xdr:rowOff>47625</xdr:rowOff>
                  </from>
                  <to>
                    <xdr:col>3</xdr:col>
                    <xdr:colOff>161925</xdr:colOff>
                    <xdr:row>8</xdr:row>
                    <xdr:rowOff>133350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0</xdr:col>
                    <xdr:colOff>85725</xdr:colOff>
                    <xdr:row>8</xdr:row>
                    <xdr:rowOff>123825</xdr:rowOff>
                  </from>
                  <to>
                    <xdr:col>3</xdr:col>
                    <xdr:colOff>152400</xdr:colOff>
                    <xdr:row>9</xdr:row>
                    <xdr:rowOff>142875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0</xdr:col>
                    <xdr:colOff>85725</xdr:colOff>
                    <xdr:row>9</xdr:row>
                    <xdr:rowOff>161925</xdr:rowOff>
                  </from>
                  <to>
                    <xdr:col>2</xdr:col>
                    <xdr:colOff>542925</xdr:colOff>
                    <xdr:row>11</xdr:row>
                    <xdr:rowOff>9525</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0</xdr:col>
                    <xdr:colOff>9525</xdr:colOff>
                    <xdr:row>47</xdr:row>
                    <xdr:rowOff>47625</xdr:rowOff>
                  </from>
                  <to>
                    <xdr:col>2</xdr:col>
                    <xdr:colOff>142875</xdr:colOff>
                    <xdr:row>48</xdr:row>
                    <xdr:rowOff>85725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2</xdr:col>
                    <xdr:colOff>600075</xdr:colOff>
                    <xdr:row>47</xdr:row>
                    <xdr:rowOff>28575</xdr:rowOff>
                  </from>
                  <to>
                    <xdr:col>5</xdr:col>
                    <xdr:colOff>161925</xdr:colOff>
                    <xdr:row>48</xdr:row>
                    <xdr:rowOff>66675</xdr:rowOff>
                  </to>
                </anchor>
              </controlPr>
            </control>
          </mc:Choice>
        </mc:AlternateContent>
        <mc:AlternateContent xmlns:mc="http://schemas.openxmlformats.org/markup-compatibility/2006">
          <mc:Choice Requires="x14">
            <control shapeId="5140" r:id="rId10" name="Check Box 20">
              <controlPr defaultSize="0" autoFill="0" autoLine="0" autoPict="0">
                <anchor moveWithCells="1">
                  <from>
                    <xdr:col>5</xdr:col>
                    <xdr:colOff>609600</xdr:colOff>
                    <xdr:row>47</xdr:row>
                    <xdr:rowOff>47625</xdr:rowOff>
                  </from>
                  <to>
                    <xdr:col>7</xdr:col>
                    <xdr:colOff>38100</xdr:colOff>
                    <xdr:row>48</xdr:row>
                    <xdr:rowOff>85725</xdr:rowOff>
                  </to>
                </anchor>
              </controlPr>
            </control>
          </mc:Choice>
        </mc:AlternateContent>
        <mc:AlternateContent xmlns:mc="http://schemas.openxmlformats.org/markup-compatibility/2006">
          <mc:Choice Requires="x14">
            <control shapeId="5142" r:id="rId11" name="Check Box 22">
              <controlPr defaultSize="0" autoFill="0" autoLine="0" autoPict="0">
                <anchor moveWithCells="1">
                  <from>
                    <xdr:col>5</xdr:col>
                    <xdr:colOff>609600</xdr:colOff>
                    <xdr:row>59</xdr:row>
                    <xdr:rowOff>57150</xdr:rowOff>
                  </from>
                  <to>
                    <xdr:col>7</xdr:col>
                    <xdr:colOff>38100</xdr:colOff>
                    <xdr:row>60</xdr:row>
                    <xdr:rowOff>85725</xdr:rowOff>
                  </to>
                </anchor>
              </controlPr>
            </control>
          </mc:Choice>
        </mc:AlternateContent>
        <mc:AlternateContent xmlns:mc="http://schemas.openxmlformats.org/markup-compatibility/2006">
          <mc:Choice Requires="x14">
            <control shapeId="5143" r:id="rId12" name="Check Box 23">
              <controlPr defaultSize="0" autoFill="0" autoLine="0" autoPict="0">
                <anchor moveWithCells="1">
                  <from>
                    <xdr:col>2</xdr:col>
                    <xdr:colOff>600075</xdr:colOff>
                    <xdr:row>48</xdr:row>
                    <xdr:rowOff>66675</xdr:rowOff>
                  </from>
                  <to>
                    <xdr:col>5</xdr:col>
                    <xdr:colOff>180975</xdr:colOff>
                    <xdr:row>49</xdr:row>
                    <xdr:rowOff>142875</xdr:rowOff>
                  </to>
                </anchor>
              </controlPr>
            </control>
          </mc:Choice>
        </mc:AlternateContent>
        <mc:AlternateContent xmlns:mc="http://schemas.openxmlformats.org/markup-compatibility/2006">
          <mc:Choice Requires="x14">
            <control shapeId="5148" r:id="rId13" name="Check Box 28">
              <controlPr defaultSize="0" autoFill="0" autoLine="0" autoPict="0">
                <anchor moveWithCells="1">
                  <from>
                    <xdr:col>4</xdr:col>
                    <xdr:colOff>447675</xdr:colOff>
                    <xdr:row>6</xdr:row>
                    <xdr:rowOff>19050</xdr:rowOff>
                  </from>
                  <to>
                    <xdr:col>7</xdr:col>
                    <xdr:colOff>0</xdr:colOff>
                    <xdr:row>7</xdr:row>
                    <xdr:rowOff>28575</xdr:rowOff>
                  </to>
                </anchor>
              </controlPr>
            </control>
          </mc:Choice>
        </mc:AlternateContent>
        <mc:AlternateContent xmlns:mc="http://schemas.openxmlformats.org/markup-compatibility/2006">
          <mc:Choice Requires="x14">
            <control shapeId="5149" r:id="rId14" name="Check Box 29">
              <controlPr defaultSize="0" autoFill="0" autoLine="0" autoPict="0">
                <anchor moveWithCells="1">
                  <from>
                    <xdr:col>4</xdr:col>
                    <xdr:colOff>447675</xdr:colOff>
                    <xdr:row>7</xdr:row>
                    <xdr:rowOff>85725</xdr:rowOff>
                  </from>
                  <to>
                    <xdr:col>7</xdr:col>
                    <xdr:colOff>9525</xdr:colOff>
                    <xdr:row>8</xdr:row>
                    <xdr:rowOff>85725</xdr:rowOff>
                  </to>
                </anchor>
              </controlPr>
            </control>
          </mc:Choice>
        </mc:AlternateContent>
        <mc:AlternateContent xmlns:mc="http://schemas.openxmlformats.org/markup-compatibility/2006">
          <mc:Choice Requires="x14">
            <control shapeId="5150" r:id="rId15" name="Check Box 30">
              <controlPr defaultSize="0" autoFill="0" autoLine="0" autoPict="0">
                <anchor moveWithCells="1">
                  <from>
                    <xdr:col>0</xdr:col>
                    <xdr:colOff>123825</xdr:colOff>
                    <xdr:row>18</xdr:row>
                    <xdr:rowOff>85725</xdr:rowOff>
                  </from>
                  <to>
                    <xdr:col>0</xdr:col>
                    <xdr:colOff>885825</xdr:colOff>
                    <xdr:row>19</xdr:row>
                    <xdr:rowOff>123825</xdr:rowOff>
                  </to>
                </anchor>
              </controlPr>
            </control>
          </mc:Choice>
        </mc:AlternateContent>
        <mc:AlternateContent xmlns:mc="http://schemas.openxmlformats.org/markup-compatibility/2006">
          <mc:Choice Requires="x14">
            <control shapeId="5151" r:id="rId16" name="Check Box 31">
              <controlPr defaultSize="0" autoFill="0" autoLine="0" autoPict="0">
                <anchor moveWithCells="1">
                  <from>
                    <xdr:col>0</xdr:col>
                    <xdr:colOff>123825</xdr:colOff>
                    <xdr:row>19</xdr:row>
                    <xdr:rowOff>123825</xdr:rowOff>
                  </from>
                  <to>
                    <xdr:col>1</xdr:col>
                    <xdr:colOff>276225</xdr:colOff>
                    <xdr:row>20</xdr:row>
                    <xdr:rowOff>171450</xdr:rowOff>
                  </to>
                </anchor>
              </controlPr>
            </control>
          </mc:Choice>
        </mc:AlternateContent>
        <mc:AlternateContent xmlns:mc="http://schemas.openxmlformats.org/markup-compatibility/2006">
          <mc:Choice Requires="x14">
            <control shapeId="5153" r:id="rId17" name="Check Box 33">
              <controlPr defaultSize="0" autoFill="0" autoLine="0" autoPict="0">
                <anchor moveWithCells="1">
                  <from>
                    <xdr:col>0</xdr:col>
                    <xdr:colOff>133350</xdr:colOff>
                    <xdr:row>29</xdr:row>
                    <xdr:rowOff>85725</xdr:rowOff>
                  </from>
                  <to>
                    <xdr:col>1</xdr:col>
                    <xdr:colOff>381000</xdr:colOff>
                    <xdr:row>30</xdr:row>
                    <xdr:rowOff>123825</xdr:rowOff>
                  </to>
                </anchor>
              </controlPr>
            </control>
          </mc:Choice>
        </mc:AlternateContent>
        <mc:AlternateContent xmlns:mc="http://schemas.openxmlformats.org/markup-compatibility/2006">
          <mc:Choice Requires="x14">
            <control shapeId="5154" r:id="rId18" name="Check Box 34">
              <controlPr defaultSize="0" autoFill="0" autoLine="0" autoPict="0">
                <anchor moveWithCells="1">
                  <from>
                    <xdr:col>0</xdr:col>
                    <xdr:colOff>142875</xdr:colOff>
                    <xdr:row>30</xdr:row>
                    <xdr:rowOff>152400</xdr:rowOff>
                  </from>
                  <to>
                    <xdr:col>1</xdr:col>
                    <xdr:colOff>504825</xdr:colOff>
                    <xdr:row>32</xdr:row>
                    <xdr:rowOff>0</xdr:rowOff>
                  </to>
                </anchor>
              </controlPr>
            </control>
          </mc:Choice>
        </mc:AlternateContent>
        <mc:AlternateContent xmlns:mc="http://schemas.openxmlformats.org/markup-compatibility/2006">
          <mc:Choice Requires="x14">
            <control shapeId="5155" r:id="rId19" name="Check Box 35">
              <controlPr defaultSize="0" autoFill="0" autoLine="0" autoPict="0">
                <anchor moveWithCells="1">
                  <from>
                    <xdr:col>2</xdr:col>
                    <xdr:colOff>609600</xdr:colOff>
                    <xdr:row>29</xdr:row>
                    <xdr:rowOff>66675</xdr:rowOff>
                  </from>
                  <to>
                    <xdr:col>5</xdr:col>
                    <xdr:colOff>47625</xdr:colOff>
                    <xdr:row>30</xdr:row>
                    <xdr:rowOff>95250</xdr:rowOff>
                  </to>
                </anchor>
              </controlPr>
            </control>
          </mc:Choice>
        </mc:AlternateContent>
        <mc:AlternateContent xmlns:mc="http://schemas.openxmlformats.org/markup-compatibility/2006">
          <mc:Choice Requires="x14">
            <control shapeId="5156" r:id="rId20" name="Check Box 36">
              <controlPr defaultSize="0" autoFill="0" autoLine="0" autoPict="0">
                <anchor moveWithCells="1" sizeWithCells="1">
                  <from>
                    <xdr:col>3</xdr:col>
                    <xdr:colOff>9525</xdr:colOff>
                    <xdr:row>30</xdr:row>
                    <xdr:rowOff>142875</xdr:rowOff>
                  </from>
                  <to>
                    <xdr:col>5</xdr:col>
                    <xdr:colOff>57150</xdr:colOff>
                    <xdr:row>31</xdr:row>
                    <xdr:rowOff>180975</xdr:rowOff>
                  </to>
                </anchor>
              </controlPr>
            </control>
          </mc:Choice>
        </mc:AlternateContent>
        <mc:AlternateContent xmlns:mc="http://schemas.openxmlformats.org/markup-compatibility/2006">
          <mc:Choice Requires="x14">
            <control shapeId="5158" r:id="rId21" name="Check Box 38">
              <controlPr defaultSize="0" autoFill="0" autoLine="0" autoPict="0">
                <anchor moveWithCells="1">
                  <from>
                    <xdr:col>0</xdr:col>
                    <xdr:colOff>28575</xdr:colOff>
                    <xdr:row>48</xdr:row>
                    <xdr:rowOff>66675</xdr:rowOff>
                  </from>
                  <to>
                    <xdr:col>2</xdr:col>
                    <xdr:colOff>161925</xdr:colOff>
                    <xdr:row>49</xdr:row>
                    <xdr:rowOff>104775</xdr:rowOff>
                  </to>
                </anchor>
              </controlPr>
            </control>
          </mc:Choice>
        </mc:AlternateContent>
        <mc:AlternateContent xmlns:mc="http://schemas.openxmlformats.org/markup-compatibility/2006">
          <mc:Choice Requires="x14">
            <control shapeId="5159" r:id="rId22" name="Check Box 39">
              <controlPr defaultSize="0" autoFill="0" autoLine="0" autoPict="0">
                <anchor moveWithCells="1">
                  <from>
                    <xdr:col>6</xdr:col>
                    <xdr:colOff>0</xdr:colOff>
                    <xdr:row>48</xdr:row>
                    <xdr:rowOff>85725</xdr:rowOff>
                  </from>
                  <to>
                    <xdr:col>7</xdr:col>
                    <xdr:colOff>38100</xdr:colOff>
                    <xdr:row>49</xdr:row>
                    <xdr:rowOff>123825</xdr:rowOff>
                  </to>
                </anchor>
              </controlPr>
            </control>
          </mc:Choice>
        </mc:AlternateContent>
        <mc:AlternateContent xmlns:mc="http://schemas.openxmlformats.org/markup-compatibility/2006">
          <mc:Choice Requires="x14">
            <control shapeId="5164" r:id="rId23" name="Check Box 44">
              <controlPr defaultSize="0" autoFill="0" autoLine="0" autoPict="0">
                <anchor moveWithCells="1">
                  <from>
                    <xdr:col>0</xdr:col>
                    <xdr:colOff>47625</xdr:colOff>
                    <xdr:row>59</xdr:row>
                    <xdr:rowOff>47625</xdr:rowOff>
                  </from>
                  <to>
                    <xdr:col>1</xdr:col>
                    <xdr:colOff>142875</xdr:colOff>
                    <xdr:row>60</xdr:row>
                    <xdr:rowOff>66675</xdr:rowOff>
                  </to>
                </anchor>
              </controlPr>
            </control>
          </mc:Choice>
        </mc:AlternateContent>
        <mc:AlternateContent xmlns:mc="http://schemas.openxmlformats.org/markup-compatibility/2006">
          <mc:Choice Requires="x14">
            <control shapeId="5165" r:id="rId24" name="Check Box 45">
              <controlPr defaultSize="0" autoFill="0" autoLine="0" autoPict="0">
                <anchor moveWithCells="1">
                  <from>
                    <xdr:col>2</xdr:col>
                    <xdr:colOff>457200</xdr:colOff>
                    <xdr:row>59</xdr:row>
                    <xdr:rowOff>57150</xdr:rowOff>
                  </from>
                  <to>
                    <xdr:col>4</xdr:col>
                    <xdr:colOff>428625</xdr:colOff>
                    <xdr:row>60</xdr:row>
                    <xdr:rowOff>85725</xdr:rowOff>
                  </to>
                </anchor>
              </controlPr>
            </control>
          </mc:Choice>
        </mc:AlternateContent>
        <mc:AlternateContent xmlns:mc="http://schemas.openxmlformats.org/markup-compatibility/2006">
          <mc:Choice Requires="x14">
            <control shapeId="5166" r:id="rId25" name="Check Box 46">
              <controlPr defaultSize="0" autoFill="0" autoLine="0" autoPict="0">
                <anchor moveWithCells="1">
                  <from>
                    <xdr:col>2</xdr:col>
                    <xdr:colOff>466725</xdr:colOff>
                    <xdr:row>60</xdr:row>
                    <xdr:rowOff>66675</xdr:rowOff>
                  </from>
                  <to>
                    <xdr:col>5</xdr:col>
                    <xdr:colOff>314325</xdr:colOff>
                    <xdr:row>60</xdr:row>
                    <xdr:rowOff>333375</xdr:rowOff>
                  </to>
                </anchor>
              </controlPr>
            </control>
          </mc:Choice>
        </mc:AlternateContent>
        <mc:AlternateContent xmlns:mc="http://schemas.openxmlformats.org/markup-compatibility/2006">
          <mc:Choice Requires="x14">
            <control shapeId="5167" r:id="rId26" name="Check Box 47">
              <controlPr defaultSize="0" autoFill="0" autoLine="0" autoPict="0">
                <anchor moveWithCells="1">
                  <from>
                    <xdr:col>2</xdr:col>
                    <xdr:colOff>466725</xdr:colOff>
                    <xdr:row>60</xdr:row>
                    <xdr:rowOff>276225</xdr:rowOff>
                  </from>
                  <to>
                    <xdr:col>4</xdr:col>
                    <xdr:colOff>457200</xdr:colOff>
                    <xdr:row>60</xdr:row>
                    <xdr:rowOff>504825</xdr:rowOff>
                  </to>
                </anchor>
              </controlPr>
            </control>
          </mc:Choice>
        </mc:AlternateContent>
        <mc:AlternateContent xmlns:mc="http://schemas.openxmlformats.org/markup-compatibility/2006">
          <mc:Choice Requires="x14">
            <control shapeId="5168" r:id="rId27" name="Check Box 48">
              <controlPr defaultSize="0" autoFill="0" autoLine="0" autoPict="0">
                <anchor moveWithCells="1">
                  <from>
                    <xdr:col>2</xdr:col>
                    <xdr:colOff>466725</xdr:colOff>
                    <xdr:row>60</xdr:row>
                    <xdr:rowOff>495300</xdr:rowOff>
                  </from>
                  <to>
                    <xdr:col>4</xdr:col>
                    <xdr:colOff>457200</xdr:colOff>
                    <xdr:row>61</xdr:row>
                    <xdr:rowOff>142875</xdr:rowOff>
                  </to>
                </anchor>
              </controlPr>
            </control>
          </mc:Choice>
        </mc:AlternateContent>
        <mc:AlternateContent xmlns:mc="http://schemas.openxmlformats.org/markup-compatibility/2006">
          <mc:Choice Requires="x14">
            <control shapeId="5169" r:id="rId28" name="Check Box 49">
              <controlPr defaultSize="0" autoFill="0" autoLine="0" autoPict="0">
                <anchor moveWithCells="1">
                  <from>
                    <xdr:col>0</xdr:col>
                    <xdr:colOff>57150</xdr:colOff>
                    <xdr:row>60</xdr:row>
                    <xdr:rowOff>85725</xdr:rowOff>
                  </from>
                  <to>
                    <xdr:col>1</xdr:col>
                    <xdr:colOff>152400</xdr:colOff>
                    <xdr:row>60</xdr:row>
                    <xdr:rowOff>285750</xdr:rowOff>
                  </to>
                </anchor>
              </controlPr>
            </control>
          </mc:Choice>
        </mc:AlternateContent>
        <mc:AlternateContent xmlns:mc="http://schemas.openxmlformats.org/markup-compatibility/2006">
          <mc:Choice Requires="x14">
            <control shapeId="5170" r:id="rId29" name="Check Box 50">
              <controlPr defaultSize="0" autoFill="0" autoLine="0" autoPict="0">
                <anchor moveWithCells="1">
                  <from>
                    <xdr:col>0</xdr:col>
                    <xdr:colOff>66675</xdr:colOff>
                    <xdr:row>60</xdr:row>
                    <xdr:rowOff>295275</xdr:rowOff>
                  </from>
                  <to>
                    <xdr:col>1</xdr:col>
                    <xdr:colOff>161925</xdr:colOff>
                    <xdr:row>60</xdr:row>
                    <xdr:rowOff>495300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warning" showInputMessage="1" showErrorMessage="1" error="Please select yes or no" xr:uid="{00000000-0002-0000-0A00-000002000000}">
          <x14:formula1>
            <xm:f>'Drop downs'!$G$7:$G$8</xm:f>
          </x14:formula1>
          <xm:sqref>I128 I25 I15 I54 I65 I76</xm:sqref>
        </x14:dataValidation>
        <x14:dataValidation type="list" allowBlank="1" showInputMessage="1" showErrorMessage="1" xr:uid="{00000000-0002-0000-0A00-000003000000}">
          <x14:formula1>
            <xm:f>'Drop downs'!$A$2:$A$6</xm:f>
          </x14:formula1>
          <xm:sqref>I45 I57 I4 I68</xm:sqref>
        </x14:dataValidation>
        <x14:dataValidation type="list" errorStyle="warning" showInputMessage="1" showErrorMessage="1" error="Please select yes or no" xr:uid="{00000000-0002-0000-0A00-000004000000}">
          <x14:formula1>
            <xm:f>'Drop downs'!$G$7:$G$9</xm:f>
          </x14:formula1>
          <xm:sqref>I28 I17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2:N73"/>
  <sheetViews>
    <sheetView workbookViewId="0">
      <selection activeCell="F33" sqref="F33"/>
    </sheetView>
  </sheetViews>
  <sheetFormatPr defaultRowHeight="15" x14ac:dyDescent="0.25"/>
  <cols>
    <col min="9" max="9" width="17.42578125" customWidth="1"/>
  </cols>
  <sheetData>
    <row r="2" spans="1:14" ht="15.75" x14ac:dyDescent="0.25">
      <c r="A2" s="27" t="s">
        <v>47</v>
      </c>
      <c r="B2" s="4"/>
      <c r="C2" s="4"/>
      <c r="D2" s="4"/>
      <c r="E2" s="4"/>
      <c r="F2" s="4"/>
      <c r="G2" s="4"/>
      <c r="H2" s="4"/>
      <c r="I2" s="4"/>
      <c r="J2" s="4"/>
      <c r="K2" s="4"/>
      <c r="L2" s="4"/>
    </row>
    <row r="3" spans="1:14" ht="28.5" customHeight="1" x14ac:dyDescent="0.25">
      <c r="A3" s="381" t="s">
        <v>100</v>
      </c>
      <c r="B3" s="382"/>
      <c r="C3" s="382"/>
      <c r="D3" s="382"/>
      <c r="E3" s="382"/>
      <c r="F3" s="382"/>
      <c r="G3" s="382"/>
      <c r="H3" s="383"/>
      <c r="I3" s="4"/>
      <c r="J3" s="4"/>
      <c r="K3" s="4"/>
      <c r="L3" s="4"/>
    </row>
    <row r="4" spans="1:14" ht="15" customHeight="1" x14ac:dyDescent="0.25">
      <c r="A4" s="5"/>
      <c r="B4" s="6"/>
      <c r="C4" s="6"/>
      <c r="D4" s="6"/>
      <c r="E4" s="6"/>
      <c r="F4" s="6"/>
      <c r="G4" s="6"/>
      <c r="H4" s="6"/>
      <c r="I4" s="4"/>
      <c r="J4" s="4"/>
      <c r="K4" t="s">
        <v>62</v>
      </c>
      <c r="L4" s="4"/>
      <c r="N4" s="3"/>
    </row>
    <row r="5" spans="1:14" ht="29.45" customHeight="1" x14ac:dyDescent="0.25">
      <c r="A5" s="354" t="s">
        <v>48</v>
      </c>
      <c r="B5" s="355"/>
      <c r="C5" s="355"/>
      <c r="D5" s="355"/>
      <c r="E5" s="355"/>
      <c r="F5" s="355"/>
      <c r="G5" s="355"/>
      <c r="H5" s="356"/>
      <c r="I5" s="9"/>
      <c r="J5" s="4"/>
      <c r="K5" s="20"/>
      <c r="L5" s="4"/>
    </row>
    <row r="6" spans="1:14" ht="29.1" customHeight="1" x14ac:dyDescent="0.25">
      <c r="A6" s="357" t="s">
        <v>49</v>
      </c>
      <c r="B6" s="358"/>
      <c r="C6" s="358"/>
      <c r="D6" s="358"/>
      <c r="E6" s="358"/>
      <c r="F6" s="358"/>
      <c r="G6" s="358"/>
      <c r="H6" s="24"/>
      <c r="I6" s="15"/>
      <c r="J6" s="4"/>
      <c r="K6" s="4"/>
      <c r="L6" s="4"/>
    </row>
    <row r="7" spans="1:14" ht="15" customHeight="1" x14ac:dyDescent="0.25">
      <c r="A7" s="7"/>
      <c r="B7" s="8"/>
      <c r="C7" s="8"/>
      <c r="D7" s="8"/>
      <c r="E7" s="8"/>
      <c r="F7" s="8"/>
      <c r="G7" s="8"/>
      <c r="H7" s="8"/>
      <c r="I7" s="15"/>
      <c r="J7" s="4"/>
      <c r="K7" s="4"/>
      <c r="L7" s="4"/>
    </row>
    <row r="8" spans="1:14" ht="15.6" customHeight="1" x14ac:dyDescent="0.25">
      <c r="A8" s="364" t="s">
        <v>50</v>
      </c>
      <c r="B8" s="365"/>
      <c r="C8" s="365"/>
      <c r="D8" s="365"/>
      <c r="E8" s="365"/>
      <c r="F8" s="365"/>
      <c r="G8" s="365"/>
      <c r="H8" s="366"/>
      <c r="I8" s="9"/>
      <c r="J8" s="4"/>
      <c r="K8" s="20"/>
      <c r="L8" s="4"/>
    </row>
    <row r="9" spans="1:14" ht="15.6" customHeight="1" x14ac:dyDescent="0.25">
      <c r="A9" s="7"/>
      <c r="B9" s="8"/>
      <c r="C9" s="8"/>
      <c r="D9" s="8"/>
      <c r="E9" s="8"/>
      <c r="F9" s="8"/>
      <c r="G9" s="8"/>
      <c r="H9" s="8"/>
      <c r="I9" s="15"/>
      <c r="J9" s="4"/>
      <c r="K9" s="4"/>
      <c r="L9" s="4"/>
    </row>
    <row r="10" spans="1:14" ht="15.6" customHeight="1" x14ac:dyDescent="0.25">
      <c r="A10" s="367" t="s">
        <v>51</v>
      </c>
      <c r="B10" s="368"/>
      <c r="C10" s="368"/>
      <c r="D10" s="368"/>
      <c r="E10" s="368"/>
      <c r="F10" s="368"/>
      <c r="G10" s="368"/>
      <c r="H10" s="369"/>
      <c r="I10" s="9"/>
      <c r="J10" s="4"/>
      <c r="K10" s="20"/>
      <c r="L10" s="4"/>
    </row>
    <row r="11" spans="1:14" ht="15.6" customHeight="1" x14ac:dyDescent="0.25">
      <c r="A11" s="5"/>
      <c r="B11" s="6"/>
      <c r="C11" s="6"/>
      <c r="D11" s="6"/>
      <c r="E11" s="6"/>
      <c r="F11" s="6"/>
      <c r="G11" s="6"/>
      <c r="H11" s="6"/>
      <c r="I11" s="4"/>
      <c r="J11" s="4"/>
      <c r="K11" s="4"/>
      <c r="L11" s="4"/>
    </row>
    <row r="12" spans="1:14" ht="28.5" customHeight="1" x14ac:dyDescent="0.25">
      <c r="A12" s="354" t="s">
        <v>54</v>
      </c>
      <c r="B12" s="355"/>
      <c r="C12" s="355"/>
      <c r="D12" s="355"/>
      <c r="E12" s="355"/>
      <c r="F12" s="355"/>
      <c r="G12" s="355"/>
      <c r="H12" s="356"/>
      <c r="I12" s="14"/>
      <c r="J12" s="4"/>
      <c r="K12" s="20"/>
      <c r="L12" s="4"/>
    </row>
    <row r="13" spans="1:14" x14ac:dyDescent="0.25">
      <c r="A13" s="374" t="s">
        <v>55</v>
      </c>
      <c r="B13" s="375"/>
      <c r="C13" s="375"/>
      <c r="D13" s="375"/>
      <c r="E13" s="375"/>
      <c r="F13" s="375"/>
      <c r="G13" s="375"/>
      <c r="H13" s="26"/>
      <c r="I13" s="15"/>
      <c r="J13" s="4"/>
      <c r="K13" s="4"/>
      <c r="L13" s="4"/>
    </row>
    <row r="14" spans="1:14" x14ac:dyDescent="0.25">
      <c r="A14" s="10"/>
      <c r="B14" s="11"/>
      <c r="C14" s="11"/>
      <c r="D14" s="11"/>
      <c r="E14" s="11"/>
      <c r="F14" s="11"/>
      <c r="G14" s="11"/>
      <c r="H14" s="11"/>
      <c r="I14" s="15"/>
      <c r="J14" s="4"/>
      <c r="K14" s="4"/>
      <c r="L14" s="4"/>
    </row>
    <row r="15" spans="1:14" x14ac:dyDescent="0.25">
      <c r="A15" s="387" t="s">
        <v>56</v>
      </c>
      <c r="B15" s="388"/>
      <c r="C15" s="388"/>
      <c r="D15" s="388"/>
      <c r="E15" s="388"/>
      <c r="F15" s="388"/>
      <c r="G15" s="388"/>
      <c r="H15" s="389"/>
      <c r="I15" s="9"/>
      <c r="J15" s="4"/>
      <c r="K15" s="20"/>
      <c r="L15" s="4"/>
    </row>
    <row r="16" spans="1:14" x14ac:dyDescent="0.25">
      <c r="A16" s="12"/>
      <c r="B16" s="13"/>
      <c r="C16" s="13"/>
      <c r="D16" s="13"/>
      <c r="E16" s="13"/>
      <c r="F16" s="13"/>
      <c r="G16" s="13"/>
      <c r="H16" s="13"/>
      <c r="I16" s="15"/>
      <c r="J16" s="4"/>
      <c r="K16" s="4"/>
      <c r="L16" s="4"/>
    </row>
    <row r="17" spans="1:12" x14ac:dyDescent="0.25">
      <c r="A17" s="384" t="s">
        <v>57</v>
      </c>
      <c r="B17" s="385"/>
      <c r="C17" s="385"/>
      <c r="D17" s="385"/>
      <c r="E17" s="385"/>
      <c r="F17" s="385"/>
      <c r="G17" s="385"/>
      <c r="H17" s="386"/>
      <c r="I17" s="9"/>
      <c r="J17" s="4"/>
      <c r="K17" s="20"/>
      <c r="L17" s="4"/>
    </row>
    <row r="18" spans="1:12" x14ac:dyDescent="0.25">
      <c r="A18" s="4"/>
      <c r="B18" s="4"/>
      <c r="C18" s="4"/>
      <c r="D18" s="4"/>
      <c r="E18" s="4"/>
      <c r="F18" s="4"/>
      <c r="G18" s="4"/>
      <c r="H18" s="4"/>
      <c r="I18" s="4"/>
      <c r="J18" s="4"/>
      <c r="K18" s="4"/>
      <c r="L18" s="4"/>
    </row>
    <row r="19" spans="1:12" x14ac:dyDescent="0.25">
      <c r="A19" s="354" t="s">
        <v>59</v>
      </c>
      <c r="B19" s="355"/>
      <c r="C19" s="355"/>
      <c r="D19" s="355"/>
      <c r="E19" s="355"/>
      <c r="F19" s="355"/>
      <c r="G19" s="355"/>
      <c r="H19" s="356"/>
      <c r="I19" s="14"/>
      <c r="J19" s="4"/>
      <c r="K19" s="20"/>
      <c r="L19" s="4"/>
    </row>
    <row r="20" spans="1:12" x14ac:dyDescent="0.25">
      <c r="A20" s="357" t="s">
        <v>58</v>
      </c>
      <c r="B20" s="358"/>
      <c r="C20" s="358"/>
      <c r="D20" s="358"/>
      <c r="E20" s="358"/>
      <c r="F20" s="358"/>
      <c r="G20" s="358"/>
      <c r="H20" s="26"/>
      <c r="I20" s="15"/>
      <c r="J20" s="4"/>
      <c r="K20" s="4"/>
      <c r="L20" s="4"/>
    </row>
    <row r="21" spans="1:12" x14ac:dyDescent="0.25">
      <c r="A21" s="10"/>
      <c r="B21" s="11"/>
      <c r="C21" s="11"/>
      <c r="D21" s="11"/>
      <c r="E21" s="11"/>
      <c r="F21" s="11"/>
      <c r="G21" s="11"/>
      <c r="H21" s="11"/>
      <c r="I21" s="15"/>
      <c r="J21" s="4"/>
      <c r="K21" s="4"/>
      <c r="L21" s="4"/>
    </row>
    <row r="22" spans="1:12" x14ac:dyDescent="0.25">
      <c r="A22" s="387" t="s">
        <v>60</v>
      </c>
      <c r="B22" s="388"/>
      <c r="C22" s="388"/>
      <c r="D22" s="388"/>
      <c r="E22" s="388"/>
      <c r="F22" s="388"/>
      <c r="G22" s="388"/>
      <c r="H22" s="389"/>
      <c r="I22" s="9"/>
      <c r="J22" s="4"/>
      <c r="K22" s="20"/>
      <c r="L22" s="4"/>
    </row>
    <row r="23" spans="1:12" x14ac:dyDescent="0.25">
      <c r="A23" s="12"/>
      <c r="B23" s="13"/>
      <c r="C23" s="13"/>
      <c r="D23" s="13"/>
      <c r="E23" s="13"/>
      <c r="F23" s="13"/>
      <c r="G23" s="13"/>
      <c r="H23" s="13"/>
      <c r="I23" s="15"/>
      <c r="J23" s="4"/>
      <c r="K23" s="4"/>
      <c r="L23" s="4"/>
    </row>
    <row r="24" spans="1:12" x14ac:dyDescent="0.25">
      <c r="A24" s="384" t="s">
        <v>61</v>
      </c>
      <c r="B24" s="385"/>
      <c r="C24" s="385"/>
      <c r="D24" s="385"/>
      <c r="E24" s="385"/>
      <c r="F24" s="385"/>
      <c r="G24" s="385"/>
      <c r="H24" s="386"/>
      <c r="I24" s="9"/>
      <c r="J24" s="4"/>
      <c r="K24" s="20"/>
      <c r="L24" s="4"/>
    </row>
    <row r="25" spans="1:12" x14ac:dyDescent="0.25">
      <c r="A25" s="4"/>
      <c r="B25" s="4"/>
      <c r="C25" s="4"/>
      <c r="D25" s="4"/>
      <c r="E25" s="4"/>
      <c r="F25" s="4"/>
      <c r="G25" s="4"/>
      <c r="H25" s="4"/>
      <c r="I25" s="4"/>
      <c r="J25" s="4"/>
      <c r="K25" s="4"/>
      <c r="L25" s="4"/>
    </row>
    <row r="26" spans="1:12" ht="15.75" x14ac:dyDescent="0.25">
      <c r="A26" s="27" t="s">
        <v>64</v>
      </c>
      <c r="B26" s="4"/>
      <c r="C26" s="4"/>
      <c r="D26" s="4"/>
      <c r="E26" s="4"/>
      <c r="F26" s="4"/>
      <c r="G26" s="4"/>
      <c r="H26" s="4"/>
      <c r="I26" s="4"/>
      <c r="J26" s="4"/>
      <c r="K26" s="4"/>
      <c r="L26" s="4"/>
    </row>
    <row r="27" spans="1:12" x14ac:dyDescent="0.25">
      <c r="A27" s="381" t="s">
        <v>65</v>
      </c>
      <c r="B27" s="382"/>
      <c r="C27" s="382"/>
      <c r="D27" s="382"/>
      <c r="E27" s="382"/>
      <c r="F27" s="382"/>
      <c r="G27" s="382"/>
      <c r="H27" s="383"/>
      <c r="I27" s="4"/>
      <c r="J27" s="4"/>
      <c r="K27" s="4"/>
      <c r="L27" s="4"/>
    </row>
    <row r="28" spans="1:12" x14ac:dyDescent="0.25">
      <c r="A28" s="4"/>
      <c r="B28" s="4"/>
      <c r="C28" s="4"/>
      <c r="D28" s="4"/>
      <c r="E28" s="4"/>
      <c r="F28" s="4"/>
      <c r="G28" s="4"/>
      <c r="H28" s="4"/>
      <c r="I28" s="4"/>
      <c r="J28" s="4"/>
      <c r="K28" s="4"/>
      <c r="L28" s="4"/>
    </row>
    <row r="29" spans="1:12" x14ac:dyDescent="0.25">
      <c r="A29" s="4"/>
      <c r="B29" s="4"/>
      <c r="C29" s="4"/>
      <c r="D29" s="4"/>
      <c r="E29" s="4"/>
      <c r="F29" s="4"/>
      <c r="G29" s="4"/>
      <c r="H29" s="4"/>
      <c r="I29" s="4"/>
      <c r="J29" s="4"/>
      <c r="K29" s="4"/>
      <c r="L29" s="4"/>
    </row>
    <row r="30" spans="1:12" x14ac:dyDescent="0.25">
      <c r="A30" s="4"/>
      <c r="B30" s="4"/>
      <c r="C30" s="4"/>
      <c r="D30" s="4"/>
      <c r="E30" s="4"/>
      <c r="F30" s="4"/>
      <c r="G30" s="4"/>
      <c r="H30" s="4"/>
      <c r="I30" s="4"/>
      <c r="J30" s="4"/>
      <c r="K30" s="4"/>
      <c r="L30" s="4"/>
    </row>
    <row r="31" spans="1:12" x14ac:dyDescent="0.25">
      <c r="A31" s="22" t="s">
        <v>63</v>
      </c>
      <c r="B31" s="21"/>
      <c r="C31" s="21"/>
      <c r="D31" s="21"/>
      <c r="E31" s="21"/>
      <c r="F31" s="21"/>
      <c r="G31" s="21"/>
      <c r="H31" s="21"/>
    </row>
    <row r="32" spans="1:12" x14ac:dyDescent="0.25">
      <c r="A32" t="s">
        <v>0</v>
      </c>
    </row>
    <row r="33" spans="1:9" x14ac:dyDescent="0.25">
      <c r="A33" t="s">
        <v>1</v>
      </c>
    </row>
    <row r="36" spans="1:9" x14ac:dyDescent="0.25">
      <c r="A36" t="s">
        <v>2</v>
      </c>
    </row>
    <row r="37" spans="1:9" x14ac:dyDescent="0.25">
      <c r="A37" t="s">
        <v>3</v>
      </c>
    </row>
    <row r="38" spans="1:9" x14ac:dyDescent="0.25">
      <c r="A38" t="s">
        <v>4</v>
      </c>
    </row>
    <row r="41" spans="1:9" x14ac:dyDescent="0.25">
      <c r="A41" t="s">
        <v>5</v>
      </c>
    </row>
    <row r="42" spans="1:9" x14ac:dyDescent="0.25">
      <c r="A42" t="s">
        <v>6</v>
      </c>
    </row>
    <row r="45" spans="1:9" x14ac:dyDescent="0.25">
      <c r="A45" t="s">
        <v>7</v>
      </c>
    </row>
    <row r="46" spans="1:9" x14ac:dyDescent="0.25">
      <c r="A46" t="s">
        <v>26</v>
      </c>
      <c r="I46" s="1" t="s">
        <v>29</v>
      </c>
    </row>
    <row r="47" spans="1:9" x14ac:dyDescent="0.25">
      <c r="A47" t="s">
        <v>39</v>
      </c>
    </row>
    <row r="49" spans="1:9" x14ac:dyDescent="0.25">
      <c r="A49" t="s">
        <v>8</v>
      </c>
    </row>
    <row r="50" spans="1:9" x14ac:dyDescent="0.25">
      <c r="A50" t="s">
        <v>36</v>
      </c>
      <c r="I50" s="1"/>
    </row>
    <row r="51" spans="1:9" x14ac:dyDescent="0.25">
      <c r="A51" t="s">
        <v>37</v>
      </c>
      <c r="I51" s="1"/>
    </row>
    <row r="52" spans="1:9" x14ac:dyDescent="0.25">
      <c r="A52" t="s">
        <v>38</v>
      </c>
      <c r="I52" s="1"/>
    </row>
    <row r="54" spans="1:9" x14ac:dyDescent="0.25">
      <c r="A54" t="s">
        <v>9</v>
      </c>
    </row>
    <row r="55" spans="1:9" x14ac:dyDescent="0.25">
      <c r="A55" t="s">
        <v>15</v>
      </c>
    </row>
    <row r="58" spans="1:9" x14ac:dyDescent="0.25">
      <c r="A58" t="s">
        <v>10</v>
      </c>
    </row>
    <row r="59" spans="1:9" x14ac:dyDescent="0.25">
      <c r="A59" t="s">
        <v>40</v>
      </c>
    </row>
    <row r="62" spans="1:9" x14ac:dyDescent="0.25">
      <c r="A62" t="s">
        <v>11</v>
      </c>
    </row>
    <row r="66" spans="1:1" x14ac:dyDescent="0.25">
      <c r="A66" t="s">
        <v>12</v>
      </c>
    </row>
    <row r="67" spans="1:1" x14ac:dyDescent="0.25">
      <c r="A67" t="s">
        <v>13</v>
      </c>
    </row>
    <row r="68" spans="1:1" x14ac:dyDescent="0.25">
      <c r="A68" t="s">
        <v>14</v>
      </c>
    </row>
    <row r="72" spans="1:1" x14ac:dyDescent="0.25">
      <c r="A72" t="s">
        <v>43</v>
      </c>
    </row>
    <row r="73" spans="1:1" x14ac:dyDescent="0.25">
      <c r="A73" t="s">
        <v>44</v>
      </c>
    </row>
  </sheetData>
  <mergeCells count="14">
    <mergeCell ref="A27:H27"/>
    <mergeCell ref="A12:H12"/>
    <mergeCell ref="A13:G13"/>
    <mergeCell ref="A19:H19"/>
    <mergeCell ref="A20:G20"/>
    <mergeCell ref="A24:H24"/>
    <mergeCell ref="A22:H22"/>
    <mergeCell ref="A15:H15"/>
    <mergeCell ref="A17:H17"/>
    <mergeCell ref="A3:H3"/>
    <mergeCell ref="A6:G6"/>
    <mergeCell ref="A5:H5"/>
    <mergeCell ref="A8:H8"/>
    <mergeCell ref="A10:H10"/>
  </mergeCells>
  <dataValidations count="1">
    <dataValidation type="whole" showInputMessage="1" showErrorMessage="1" sqref="I8" xr:uid="{00000000-0002-0000-0B00-000000000000}">
      <formula1>0</formula1>
      <formula2>100000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1000000}">
          <x14:formula1>
            <xm:f>'Drop downs'!$A$2:$A$6</xm:f>
          </x14:formula1>
          <xm:sqref>I5 I12</xm:sqref>
        </x14:dataValidation>
        <x14:dataValidation type="list" allowBlank="1" showInputMessage="1" showErrorMessage="1" xr:uid="{00000000-0002-0000-0B00-000002000000}">
          <x14:formula1>
            <xm:f>'Drop downs'!$G$2:$G$3</xm:f>
          </x14:formula1>
          <xm:sqref>I10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U58"/>
  <sheetViews>
    <sheetView zoomScaleNormal="100" workbookViewId="0">
      <selection activeCell="U4" sqref="U4"/>
    </sheetView>
  </sheetViews>
  <sheetFormatPr defaultRowHeight="15" x14ac:dyDescent="0.25"/>
  <cols>
    <col min="9" max="9" width="17.28515625" customWidth="1"/>
    <col min="21" max="21" width="17.42578125" customWidth="1"/>
  </cols>
  <sheetData>
    <row r="1" spans="1:21" x14ac:dyDescent="0.25">
      <c r="A1" s="53"/>
      <c r="B1" s="53"/>
      <c r="C1" s="53"/>
      <c r="D1" s="53"/>
      <c r="E1" s="53"/>
      <c r="F1" s="53"/>
      <c r="G1" s="53"/>
      <c r="H1" s="53"/>
      <c r="I1" s="53"/>
      <c r="J1" s="53"/>
      <c r="K1" s="53"/>
      <c r="L1" s="53"/>
      <c r="M1" s="53"/>
      <c r="N1" s="53"/>
      <c r="O1" s="53"/>
      <c r="P1" s="53"/>
      <c r="Q1" s="53"/>
      <c r="R1" s="53"/>
      <c r="S1" s="53"/>
      <c r="T1" s="53"/>
      <c r="U1" s="53"/>
    </row>
    <row r="2" spans="1:21" ht="15.75" x14ac:dyDescent="0.25">
      <c r="A2" s="58" t="s">
        <v>47</v>
      </c>
      <c r="B2" s="53"/>
      <c r="C2" s="53"/>
      <c r="D2" s="53"/>
      <c r="E2" s="53"/>
      <c r="F2" s="53"/>
      <c r="G2" s="53"/>
      <c r="H2" s="53"/>
      <c r="I2" s="53"/>
      <c r="J2" s="53"/>
      <c r="K2" s="53"/>
      <c r="L2" s="53"/>
      <c r="M2" s="58" t="s">
        <v>47</v>
      </c>
      <c r="N2" s="53"/>
      <c r="O2" s="53"/>
      <c r="P2" s="53"/>
      <c r="Q2" s="53"/>
      <c r="R2" s="53"/>
      <c r="S2" s="53"/>
      <c r="T2" s="53"/>
      <c r="U2" s="53"/>
    </row>
    <row r="3" spans="1:21" x14ac:dyDescent="0.25">
      <c r="A3" s="53"/>
      <c r="B3" s="53"/>
      <c r="C3" s="53"/>
      <c r="D3" s="53"/>
      <c r="E3" s="53"/>
      <c r="F3" s="53"/>
      <c r="G3" s="53"/>
      <c r="H3" s="53"/>
      <c r="I3" s="53"/>
      <c r="J3" s="53"/>
      <c r="K3" s="53" t="s">
        <v>141</v>
      </c>
      <c r="L3" s="53"/>
      <c r="M3" s="53"/>
      <c r="N3" s="53"/>
      <c r="O3" s="53"/>
      <c r="P3" s="53"/>
      <c r="Q3" s="53"/>
      <c r="R3" s="53"/>
      <c r="S3" s="53"/>
      <c r="T3" s="53"/>
      <c r="U3" s="53"/>
    </row>
    <row r="4" spans="1:21" ht="29.45" customHeight="1" x14ac:dyDescent="0.25">
      <c r="A4" s="354" t="s">
        <v>111</v>
      </c>
      <c r="B4" s="355"/>
      <c r="C4" s="355"/>
      <c r="D4" s="355"/>
      <c r="E4" s="355"/>
      <c r="F4" s="355"/>
      <c r="G4" s="355"/>
      <c r="H4" s="52"/>
      <c r="I4" s="9" t="s">
        <v>30</v>
      </c>
      <c r="J4" s="53"/>
      <c r="K4" s="20">
        <f>IF(I4="significant increase",2,IF(I4="slight increase",1,IF(I4="no change or n/a",0,IF(I4="slight decrease",-1,IF(I4="significant decrease",-2,IF(I4="",""))))))</f>
        <v>-1</v>
      </c>
      <c r="L4" s="53"/>
      <c r="M4" s="354" t="s">
        <v>121</v>
      </c>
      <c r="N4" s="355"/>
      <c r="O4" s="355"/>
      <c r="P4" s="355"/>
      <c r="Q4" s="355"/>
      <c r="R4" s="355"/>
      <c r="S4" s="355"/>
      <c r="T4" s="52"/>
      <c r="U4" s="9" t="s">
        <v>103</v>
      </c>
    </row>
    <row r="5" spans="1:21" x14ac:dyDescent="0.25">
      <c r="A5" s="61" t="str">
        <f>IF(OR(I4="significant increase",I4="slight increase"),"Go to question 1a",IF(I4="No change or n/a","Go to question 2","Go to question 1b"))</f>
        <v>Go to question 1b</v>
      </c>
      <c r="B5" s="26"/>
      <c r="C5" s="26"/>
      <c r="D5" s="26"/>
      <c r="E5" s="26"/>
      <c r="F5" s="26"/>
      <c r="G5" s="26"/>
      <c r="H5" s="26"/>
      <c r="I5" s="15"/>
      <c r="J5" s="53"/>
      <c r="K5" s="53"/>
      <c r="L5" s="53"/>
      <c r="M5" s="61" t="str">
        <f>IF(U4="yes","Go to question 1a",IF(U4="","","Go to question 2"))</f>
        <v>Go to question 2</v>
      </c>
      <c r="N5" s="26"/>
      <c r="O5" s="26"/>
      <c r="P5" s="26"/>
      <c r="Q5" s="26"/>
      <c r="R5" s="26"/>
      <c r="S5" s="26"/>
      <c r="T5" s="26"/>
      <c r="U5" s="15"/>
    </row>
    <row r="6" spans="1:21" x14ac:dyDescent="0.25">
      <c r="A6" s="25"/>
      <c r="B6" s="26"/>
      <c r="C6" s="26"/>
      <c r="D6" s="26"/>
      <c r="E6" s="26"/>
      <c r="F6" s="26"/>
      <c r="G6" s="26"/>
      <c r="H6" s="26"/>
      <c r="I6" s="15"/>
      <c r="J6" s="53"/>
      <c r="K6" s="53"/>
      <c r="L6" s="53"/>
      <c r="M6" s="25"/>
      <c r="N6" s="26"/>
      <c r="O6" s="26"/>
      <c r="P6" s="26"/>
      <c r="Q6" s="26"/>
      <c r="R6" s="26"/>
      <c r="S6" s="26"/>
      <c r="T6" s="26"/>
      <c r="U6" s="15"/>
    </row>
    <row r="7" spans="1:21" x14ac:dyDescent="0.25">
      <c r="A7" s="16" t="s">
        <v>138</v>
      </c>
      <c r="B7" s="26"/>
      <c r="C7" s="26"/>
      <c r="D7" s="26"/>
      <c r="E7" s="26"/>
      <c r="F7" s="26"/>
      <c r="G7" s="26"/>
      <c r="H7" s="26"/>
      <c r="I7" s="15"/>
      <c r="J7" s="53"/>
      <c r="K7" s="53"/>
      <c r="L7" s="53"/>
      <c r="M7" s="16" t="s">
        <v>112</v>
      </c>
      <c r="N7" s="26"/>
      <c r="O7" s="26"/>
      <c r="P7" s="26"/>
      <c r="Q7" s="26"/>
      <c r="R7" s="26"/>
      <c r="S7" s="26"/>
      <c r="T7" s="26"/>
      <c r="U7" s="15"/>
    </row>
    <row r="8" spans="1:21" x14ac:dyDescent="0.25">
      <c r="A8" s="25"/>
      <c r="B8" s="67" t="s">
        <v>139</v>
      </c>
      <c r="C8" s="26"/>
      <c r="D8" s="26"/>
      <c r="E8" s="67" t="s">
        <v>140</v>
      </c>
      <c r="F8" s="26"/>
      <c r="G8" s="26"/>
      <c r="H8" s="26"/>
      <c r="I8" s="15"/>
      <c r="J8" s="53"/>
      <c r="K8" s="53"/>
      <c r="L8" s="53"/>
      <c r="M8" s="25"/>
      <c r="N8" s="26"/>
      <c r="O8" s="26"/>
      <c r="P8" s="26"/>
      <c r="Q8" s="26"/>
      <c r="R8" s="26"/>
      <c r="S8" s="26"/>
      <c r="T8" s="26"/>
      <c r="U8" s="15"/>
    </row>
    <row r="9" spans="1:21" x14ac:dyDescent="0.25">
      <c r="A9" s="25"/>
      <c r="B9" s="26"/>
      <c r="C9" s="26"/>
      <c r="D9" s="26"/>
      <c r="E9" s="26"/>
      <c r="F9" s="26"/>
      <c r="G9" s="26"/>
      <c r="H9" s="26"/>
      <c r="I9" s="15"/>
      <c r="J9" s="53"/>
      <c r="K9" s="53"/>
      <c r="L9" s="53"/>
      <c r="M9" s="25"/>
      <c r="N9" s="26"/>
      <c r="O9" s="26"/>
      <c r="P9" s="26"/>
      <c r="Q9" s="26"/>
      <c r="R9" s="26"/>
      <c r="S9" s="26"/>
      <c r="T9" s="26"/>
      <c r="U9" s="15"/>
    </row>
    <row r="10" spans="1:21" x14ac:dyDescent="0.25">
      <c r="A10" s="25"/>
      <c r="B10" s="26"/>
      <c r="C10" s="26"/>
      <c r="D10" s="26"/>
      <c r="E10" s="26"/>
      <c r="F10" s="26"/>
      <c r="G10" s="26"/>
      <c r="H10" s="26"/>
      <c r="I10" s="15"/>
      <c r="J10" s="53"/>
      <c r="K10" s="53"/>
      <c r="L10" s="53"/>
      <c r="M10" s="25"/>
      <c r="N10" s="26"/>
      <c r="O10" s="26"/>
      <c r="P10" s="26"/>
      <c r="Q10" s="26"/>
      <c r="R10" s="26"/>
      <c r="S10" s="26"/>
      <c r="T10" s="26"/>
      <c r="U10" s="15"/>
    </row>
    <row r="11" spans="1:21" x14ac:dyDescent="0.25">
      <c r="A11" s="25"/>
      <c r="B11" s="26"/>
      <c r="C11" s="26"/>
      <c r="D11" s="26"/>
      <c r="E11" s="26"/>
      <c r="F11" s="26"/>
      <c r="G11" s="26"/>
      <c r="H11" s="26"/>
      <c r="I11" s="15"/>
      <c r="J11" s="53"/>
      <c r="K11" s="53"/>
      <c r="L11" s="53"/>
      <c r="M11" s="25"/>
      <c r="N11" s="26"/>
      <c r="O11" s="26"/>
      <c r="P11" s="26"/>
      <c r="Q11" s="26"/>
      <c r="R11" s="26"/>
      <c r="S11" s="26"/>
      <c r="T11" s="26"/>
      <c r="U11" s="15"/>
    </row>
    <row r="12" spans="1:21" x14ac:dyDescent="0.25">
      <c r="A12" s="25"/>
      <c r="B12" s="26"/>
      <c r="C12" s="26"/>
      <c r="D12" s="26"/>
      <c r="E12" s="26"/>
      <c r="F12" s="26"/>
      <c r="G12" s="26"/>
      <c r="H12" s="26"/>
      <c r="I12" s="15"/>
      <c r="J12" s="53"/>
      <c r="L12" s="53"/>
      <c r="M12" s="16" t="s">
        <v>122</v>
      </c>
      <c r="N12" s="26"/>
      <c r="O12" s="26"/>
      <c r="P12" s="26"/>
      <c r="Q12" s="26"/>
      <c r="R12" s="26"/>
      <c r="S12" s="26"/>
      <c r="T12" s="26"/>
      <c r="U12" s="9"/>
    </row>
    <row r="13" spans="1:21" x14ac:dyDescent="0.25">
      <c r="A13" s="16" t="s">
        <v>113</v>
      </c>
      <c r="B13" s="26"/>
      <c r="C13" s="26"/>
      <c r="D13" s="26"/>
      <c r="E13" s="26"/>
      <c r="F13" s="26"/>
      <c r="G13" s="26"/>
      <c r="H13" s="26"/>
      <c r="I13" s="9" t="s">
        <v>34</v>
      </c>
      <c r="J13" s="53"/>
      <c r="K13" s="20"/>
      <c r="L13" s="53"/>
      <c r="M13" s="16"/>
      <c r="N13" s="26"/>
      <c r="O13" s="26"/>
      <c r="P13" s="26"/>
      <c r="Q13" s="26"/>
      <c r="R13" s="26"/>
      <c r="S13" s="26"/>
      <c r="T13" s="26"/>
      <c r="U13" s="65"/>
    </row>
    <row r="14" spans="1:21" x14ac:dyDescent="0.25">
      <c r="A14" s="16"/>
      <c r="B14" s="26"/>
      <c r="C14" s="26"/>
      <c r="D14" s="26"/>
      <c r="E14" s="26"/>
      <c r="F14" s="26"/>
      <c r="G14" s="26"/>
      <c r="H14" s="26"/>
      <c r="I14" s="65"/>
      <c r="J14" s="53"/>
      <c r="K14" s="57"/>
      <c r="L14" s="53"/>
      <c r="M14" s="16" t="s">
        <v>123</v>
      </c>
      <c r="N14" s="26"/>
      <c r="O14" s="26"/>
      <c r="P14" s="26"/>
      <c r="Q14" s="26"/>
      <c r="R14" s="26"/>
      <c r="S14" s="26"/>
      <c r="T14" s="26"/>
      <c r="U14" s="9"/>
    </row>
    <row r="15" spans="1:21" x14ac:dyDescent="0.25">
      <c r="A15" s="16" t="s">
        <v>119</v>
      </c>
      <c r="B15" s="26"/>
      <c r="C15" s="26"/>
      <c r="D15" s="26"/>
      <c r="E15" s="26"/>
      <c r="F15" s="26"/>
      <c r="G15" s="26"/>
      <c r="H15" s="26"/>
      <c r="I15" s="9"/>
      <c r="J15" s="53"/>
      <c r="K15" s="20"/>
      <c r="L15" s="53"/>
      <c r="M15" s="62"/>
      <c r="N15" s="19"/>
      <c r="O15" s="19"/>
      <c r="P15" s="19"/>
      <c r="Q15" s="19"/>
      <c r="R15" s="19"/>
      <c r="S15" s="19"/>
      <c r="T15" s="19"/>
      <c r="U15" s="63"/>
    </row>
    <row r="16" spans="1:21" x14ac:dyDescent="0.25">
      <c r="A16" s="16"/>
      <c r="B16" s="26"/>
      <c r="C16" s="26"/>
      <c r="D16" s="26"/>
      <c r="E16" s="26"/>
      <c r="F16" s="26"/>
      <c r="G16" s="26"/>
      <c r="H16" s="26"/>
      <c r="I16" s="15"/>
      <c r="J16" s="53"/>
      <c r="K16" s="53"/>
      <c r="L16" s="53"/>
      <c r="M16" s="53"/>
      <c r="N16" s="53"/>
      <c r="O16" s="53"/>
      <c r="P16" s="53"/>
      <c r="Q16" s="53"/>
      <c r="R16" s="53"/>
      <c r="S16" s="53"/>
      <c r="T16" s="53"/>
      <c r="U16" s="53"/>
    </row>
    <row r="17" spans="1:21" ht="30" customHeight="1" x14ac:dyDescent="0.25">
      <c r="A17" s="18" t="s">
        <v>120</v>
      </c>
      <c r="B17" s="19"/>
      <c r="C17" s="19"/>
      <c r="D17" s="19"/>
      <c r="E17" s="19"/>
      <c r="F17" s="19"/>
      <c r="G17" s="19"/>
      <c r="H17" s="19"/>
      <c r="I17" s="9" t="s">
        <v>52</v>
      </c>
      <c r="J17" s="53"/>
      <c r="K17" s="20"/>
      <c r="L17" s="53"/>
      <c r="M17" s="354" t="s">
        <v>124</v>
      </c>
      <c r="N17" s="355"/>
      <c r="O17" s="355"/>
      <c r="P17" s="355"/>
      <c r="Q17" s="355"/>
      <c r="R17" s="355"/>
      <c r="S17" s="355"/>
      <c r="T17" s="52"/>
      <c r="U17" s="9" t="s">
        <v>103</v>
      </c>
    </row>
    <row r="18" spans="1:21" ht="18" customHeight="1" x14ac:dyDescent="0.25">
      <c r="A18" s="53"/>
      <c r="B18" s="53"/>
      <c r="C18" s="53"/>
      <c r="D18" s="53"/>
      <c r="E18" s="53"/>
      <c r="F18" s="53"/>
      <c r="G18" s="53"/>
      <c r="H18" s="53"/>
      <c r="I18" s="53"/>
      <c r="J18" s="53"/>
      <c r="K18" s="53"/>
      <c r="L18" s="53"/>
      <c r="M18" s="61" t="str">
        <f>IF(U17="yes","Go to question 2a",IF(U17="","","Go to question 3"))</f>
        <v>Go to question 3</v>
      </c>
      <c r="N18" s="26"/>
      <c r="O18" s="26"/>
      <c r="P18" s="26"/>
      <c r="Q18" s="26"/>
      <c r="R18" s="26"/>
      <c r="S18" s="26"/>
      <c r="T18" s="26"/>
      <c r="U18" s="15"/>
    </row>
    <row r="19" spans="1:21" ht="29.1" customHeight="1" x14ac:dyDescent="0.25">
      <c r="A19" s="354" t="s">
        <v>114</v>
      </c>
      <c r="B19" s="355"/>
      <c r="C19" s="355"/>
      <c r="D19" s="355"/>
      <c r="E19" s="355"/>
      <c r="F19" s="355"/>
      <c r="G19" s="355"/>
      <c r="H19" s="52"/>
      <c r="I19" s="9" t="s">
        <v>27</v>
      </c>
      <c r="J19" s="53"/>
      <c r="K19" s="20"/>
      <c r="L19" s="53"/>
      <c r="M19" s="25"/>
      <c r="N19" s="26"/>
      <c r="O19" s="26"/>
      <c r="P19" s="26"/>
      <c r="Q19" s="26"/>
      <c r="R19" s="26"/>
      <c r="S19" s="26"/>
      <c r="T19" s="26"/>
      <c r="U19" s="15"/>
    </row>
    <row r="20" spans="1:21" x14ac:dyDescent="0.25">
      <c r="A20" s="61" t="str">
        <f>IF(OR(I19="significant increase",I19="slight increase"),"Go to question 2a",IF(I19="No change or n/a","Go to question 3","Go to question 2b"))</f>
        <v>Go to question 2a</v>
      </c>
      <c r="B20" s="26"/>
      <c r="C20" s="26"/>
      <c r="D20" s="26"/>
      <c r="E20" s="26"/>
      <c r="F20" s="26"/>
      <c r="G20" s="26"/>
      <c r="H20" s="26"/>
      <c r="I20" s="15"/>
      <c r="J20" s="53"/>
      <c r="K20" s="53"/>
      <c r="L20" s="53"/>
      <c r="M20" s="16" t="s">
        <v>125</v>
      </c>
      <c r="N20" s="26"/>
      <c r="O20" s="26"/>
      <c r="P20" s="26"/>
      <c r="Q20" s="26"/>
      <c r="R20" s="26"/>
      <c r="S20" s="26"/>
      <c r="T20" s="26"/>
      <c r="U20" s="15"/>
    </row>
    <row r="21" spans="1:21" x14ac:dyDescent="0.25">
      <c r="A21" s="25"/>
      <c r="B21" s="26"/>
      <c r="C21" s="26"/>
      <c r="D21" s="26"/>
      <c r="E21" s="26"/>
      <c r="F21" s="26"/>
      <c r="G21" s="26"/>
      <c r="H21" s="26"/>
      <c r="I21" s="15"/>
      <c r="J21" s="53"/>
      <c r="K21" s="53"/>
      <c r="L21" s="53"/>
      <c r="M21" s="25"/>
      <c r="N21" s="26"/>
      <c r="O21" s="26"/>
      <c r="P21" s="26"/>
      <c r="Q21" s="26"/>
      <c r="R21" s="26"/>
      <c r="S21" s="26"/>
      <c r="T21" s="26"/>
      <c r="U21" s="15"/>
    </row>
    <row r="22" spans="1:21" x14ac:dyDescent="0.25">
      <c r="A22" s="16" t="s">
        <v>115</v>
      </c>
      <c r="B22" s="26"/>
      <c r="C22" s="26"/>
      <c r="D22" s="26"/>
      <c r="E22" s="26"/>
      <c r="F22" s="26"/>
      <c r="G22" s="26"/>
      <c r="H22" s="26"/>
      <c r="I22" s="15"/>
      <c r="J22" s="53"/>
      <c r="K22" s="53"/>
      <c r="L22" s="53"/>
      <c r="M22" s="25"/>
      <c r="N22" s="26"/>
      <c r="O22" s="26"/>
      <c r="P22" s="26"/>
      <c r="Q22" s="26"/>
      <c r="R22" s="26"/>
      <c r="S22" s="26"/>
      <c r="T22" s="26"/>
      <c r="U22" s="15"/>
    </row>
    <row r="23" spans="1:21" x14ac:dyDescent="0.25">
      <c r="A23" s="25"/>
      <c r="B23" s="26"/>
      <c r="C23" s="26"/>
      <c r="D23" s="26"/>
      <c r="E23" s="26"/>
      <c r="F23" s="26"/>
      <c r="G23" s="26"/>
      <c r="H23" s="26"/>
      <c r="I23" s="15"/>
      <c r="J23" s="53"/>
      <c r="K23" s="53"/>
      <c r="L23" s="53"/>
      <c r="M23" s="25"/>
      <c r="N23" s="26"/>
      <c r="O23" s="26"/>
      <c r="P23" s="26"/>
      <c r="Q23" s="26"/>
      <c r="R23" s="26"/>
      <c r="S23" s="26"/>
      <c r="T23" s="26"/>
      <c r="U23" s="15"/>
    </row>
    <row r="24" spans="1:21" x14ac:dyDescent="0.25">
      <c r="A24" s="25"/>
      <c r="B24" s="26"/>
      <c r="C24" s="26"/>
      <c r="D24" s="26"/>
      <c r="E24" s="26"/>
      <c r="F24" s="26"/>
      <c r="G24" s="26"/>
      <c r="H24" s="26"/>
      <c r="I24" s="15"/>
      <c r="J24" s="53"/>
      <c r="K24" s="53"/>
      <c r="L24" s="53"/>
      <c r="M24" s="25"/>
      <c r="N24" s="26"/>
      <c r="O24" s="26"/>
      <c r="P24" s="26"/>
      <c r="Q24" s="26"/>
      <c r="R24" s="26"/>
      <c r="S24" s="26"/>
      <c r="T24" s="26"/>
      <c r="U24" s="15"/>
    </row>
    <row r="25" spans="1:21" x14ac:dyDescent="0.25">
      <c r="A25" s="25"/>
      <c r="B25" s="26"/>
      <c r="C25" s="26"/>
      <c r="D25" s="26"/>
      <c r="E25" s="26"/>
      <c r="F25" s="26"/>
      <c r="G25" s="26"/>
      <c r="H25" s="26"/>
      <c r="I25" s="15"/>
      <c r="J25" s="53"/>
      <c r="K25" s="53"/>
      <c r="L25" s="53"/>
      <c r="M25" s="16" t="s">
        <v>126</v>
      </c>
      <c r="N25" s="26"/>
      <c r="O25" s="26"/>
      <c r="P25" s="26"/>
      <c r="Q25" s="26"/>
      <c r="R25" s="26"/>
      <c r="S25" s="26"/>
      <c r="T25" s="26"/>
      <c r="U25" s="64" t="s">
        <v>102</v>
      </c>
    </row>
    <row r="26" spans="1:21" x14ac:dyDescent="0.25">
      <c r="A26" s="16" t="s">
        <v>116</v>
      </c>
      <c r="B26" s="26"/>
      <c r="C26" s="26"/>
      <c r="D26" s="26"/>
      <c r="E26" s="26"/>
      <c r="F26" s="26"/>
      <c r="G26" s="26"/>
      <c r="H26" s="26"/>
      <c r="I26" s="64" t="s">
        <v>102</v>
      </c>
      <c r="J26" s="53"/>
      <c r="K26" s="20"/>
      <c r="L26" s="53"/>
      <c r="M26" s="25"/>
      <c r="N26" s="26"/>
      <c r="O26" s="26"/>
      <c r="P26" s="26"/>
      <c r="Q26" s="26"/>
      <c r="R26" s="26"/>
      <c r="S26" s="26"/>
      <c r="T26" s="26"/>
      <c r="U26" s="15"/>
    </row>
    <row r="27" spans="1:21" x14ac:dyDescent="0.25">
      <c r="A27" s="16"/>
      <c r="B27" s="26"/>
      <c r="C27" s="26"/>
      <c r="D27" s="26"/>
      <c r="E27" s="26"/>
      <c r="F27" s="26"/>
      <c r="G27" s="26"/>
      <c r="H27" s="26"/>
      <c r="I27" s="68"/>
      <c r="J27" s="53"/>
      <c r="K27" s="53"/>
      <c r="L27" s="53"/>
      <c r="M27" s="16" t="s">
        <v>128</v>
      </c>
      <c r="N27" s="26"/>
      <c r="O27" s="26"/>
      <c r="P27" s="26"/>
      <c r="Q27" s="26"/>
      <c r="R27" s="26"/>
      <c r="S27" s="26"/>
      <c r="T27" s="26"/>
      <c r="U27" s="9"/>
    </row>
    <row r="28" spans="1:21" x14ac:dyDescent="0.25">
      <c r="A28" s="16" t="s">
        <v>128</v>
      </c>
      <c r="B28" s="26"/>
      <c r="C28" s="26"/>
      <c r="D28" s="26"/>
      <c r="E28" s="26"/>
      <c r="F28" s="26"/>
      <c r="G28" s="26"/>
      <c r="H28" s="26"/>
      <c r="I28" s="64"/>
      <c r="K28" s="20"/>
      <c r="L28" s="53"/>
      <c r="M28" s="16"/>
      <c r="N28" s="26"/>
      <c r="O28" s="26"/>
      <c r="P28" s="26"/>
      <c r="Q28" s="26"/>
      <c r="R28" s="26"/>
      <c r="S28" s="26"/>
      <c r="T28" s="26"/>
      <c r="U28" s="65"/>
    </row>
    <row r="29" spans="1:21" x14ac:dyDescent="0.25">
      <c r="A29" s="16"/>
      <c r="B29" s="26"/>
      <c r="C29" s="26"/>
      <c r="D29" s="26"/>
      <c r="E29" s="26"/>
      <c r="F29" s="26"/>
      <c r="G29" s="26"/>
      <c r="H29" s="26"/>
      <c r="I29" s="68"/>
      <c r="J29" s="53"/>
      <c r="K29" s="53"/>
      <c r="L29" s="53"/>
      <c r="M29" s="16" t="s">
        <v>127</v>
      </c>
      <c r="N29" s="26"/>
      <c r="O29" s="26"/>
      <c r="P29" s="26"/>
      <c r="Q29" s="26"/>
      <c r="R29" s="26"/>
      <c r="S29" s="26"/>
      <c r="T29" s="26"/>
      <c r="U29" s="9"/>
    </row>
    <row r="30" spans="1:21" x14ac:dyDescent="0.25">
      <c r="A30" s="16" t="s">
        <v>127</v>
      </c>
      <c r="B30" s="26"/>
      <c r="C30" s="26"/>
      <c r="D30" s="26"/>
      <c r="E30" s="26"/>
      <c r="F30" s="26"/>
      <c r="G30" s="26"/>
      <c r="H30" s="26"/>
      <c r="I30" s="64"/>
      <c r="J30" s="53"/>
      <c r="K30" s="20"/>
      <c r="L30" s="53"/>
      <c r="M30" s="18"/>
      <c r="N30" s="19"/>
      <c r="O30" s="19"/>
      <c r="P30" s="19"/>
      <c r="Q30" s="19"/>
      <c r="R30" s="19"/>
      <c r="S30" s="19"/>
      <c r="T30" s="19"/>
      <c r="U30" s="63"/>
    </row>
    <row r="31" spans="1:21" x14ac:dyDescent="0.25">
      <c r="A31" s="62"/>
      <c r="B31" s="19"/>
      <c r="C31" s="19"/>
      <c r="D31" s="19"/>
      <c r="E31" s="19"/>
      <c r="F31" s="19"/>
      <c r="G31" s="19"/>
      <c r="H31" s="19"/>
      <c r="I31" s="63"/>
      <c r="J31" s="53"/>
      <c r="K31" s="53"/>
      <c r="L31" s="53"/>
      <c r="M31" s="53"/>
      <c r="N31" s="53"/>
      <c r="O31" s="53"/>
      <c r="P31" s="53"/>
      <c r="Q31" s="53"/>
      <c r="R31" s="53"/>
      <c r="S31" s="53"/>
      <c r="T31" s="53"/>
      <c r="U31" s="53"/>
    </row>
    <row r="32" spans="1:21" ht="29.1" customHeight="1" x14ac:dyDescent="0.25">
      <c r="A32" s="53"/>
      <c r="B32" s="53"/>
      <c r="C32" s="53"/>
      <c r="D32" s="53"/>
      <c r="E32" s="53"/>
      <c r="F32" s="53"/>
      <c r="G32" s="53"/>
      <c r="H32" s="53"/>
      <c r="I32" s="53"/>
      <c r="J32" s="53"/>
      <c r="K32" s="53"/>
      <c r="L32" s="53"/>
      <c r="M32" s="354" t="s">
        <v>129</v>
      </c>
      <c r="N32" s="355"/>
      <c r="O32" s="355"/>
      <c r="P32" s="355"/>
      <c r="Q32" s="355"/>
      <c r="R32" s="355"/>
      <c r="S32" s="355"/>
      <c r="T32" s="52"/>
      <c r="U32" s="9" t="s">
        <v>102</v>
      </c>
    </row>
    <row r="33" spans="1:21" x14ac:dyDescent="0.25">
      <c r="A33" s="60" t="s">
        <v>117</v>
      </c>
      <c r="I33" s="9"/>
      <c r="J33" s="53"/>
      <c r="K33" s="53"/>
      <c r="L33" s="53"/>
      <c r="M33" s="61" t="str">
        <f>IF(U32="yes","Go to question 3a",IF(U32="","","Go to question 4"))</f>
        <v>Go to question 3a</v>
      </c>
      <c r="N33" s="26"/>
      <c r="O33" s="26"/>
      <c r="P33" s="26"/>
      <c r="Q33" s="26"/>
      <c r="R33" s="26"/>
      <c r="S33" s="26"/>
      <c r="T33" s="26"/>
      <c r="U33" s="15"/>
    </row>
    <row r="34" spans="1:21" x14ac:dyDescent="0.25">
      <c r="A34" s="53"/>
      <c r="B34" s="53"/>
      <c r="C34" s="53"/>
      <c r="D34" s="53"/>
      <c r="E34" s="53"/>
      <c r="F34" s="53"/>
      <c r="G34" s="53"/>
      <c r="H34" s="53"/>
      <c r="I34" s="53"/>
      <c r="J34" s="53"/>
      <c r="K34" s="53"/>
      <c r="L34" s="53"/>
      <c r="M34" s="25"/>
      <c r="N34" s="26"/>
      <c r="O34" s="26"/>
      <c r="P34" s="26"/>
      <c r="Q34" s="26"/>
      <c r="R34" s="26"/>
      <c r="S34" s="26"/>
      <c r="T34" s="26"/>
      <c r="U34" s="15"/>
    </row>
    <row r="35" spans="1:21" x14ac:dyDescent="0.25">
      <c r="A35" s="53"/>
      <c r="B35" s="53"/>
      <c r="C35" s="53"/>
      <c r="D35" s="53"/>
      <c r="E35" s="53"/>
      <c r="F35" s="53"/>
      <c r="G35" s="53"/>
      <c r="H35" s="53"/>
      <c r="I35" s="53"/>
      <c r="J35" s="53"/>
      <c r="K35" s="53"/>
      <c r="L35" s="53"/>
      <c r="M35" s="16" t="s">
        <v>130</v>
      </c>
      <c r="N35" s="26"/>
      <c r="O35" s="26"/>
      <c r="P35" s="26"/>
      <c r="Q35" s="26"/>
      <c r="R35" s="26"/>
      <c r="S35" s="26"/>
      <c r="T35" s="26"/>
      <c r="U35" s="15"/>
    </row>
    <row r="36" spans="1:21" x14ac:dyDescent="0.25">
      <c r="M36" s="25"/>
      <c r="N36" s="26"/>
      <c r="O36" s="26"/>
      <c r="P36" s="26"/>
      <c r="Q36" s="26"/>
      <c r="R36" s="26"/>
      <c r="S36" s="26"/>
      <c r="T36" s="26"/>
      <c r="U36" s="15"/>
    </row>
    <row r="37" spans="1:21" x14ac:dyDescent="0.25">
      <c r="M37" s="25"/>
      <c r="N37" s="26"/>
      <c r="O37" s="26"/>
      <c r="P37" s="26"/>
      <c r="Q37" s="26"/>
      <c r="R37" s="26"/>
      <c r="S37" s="26"/>
      <c r="T37" s="26"/>
      <c r="U37" s="15"/>
    </row>
    <row r="38" spans="1:21" x14ac:dyDescent="0.25">
      <c r="M38" s="25"/>
      <c r="N38" s="26"/>
      <c r="O38" s="26"/>
      <c r="P38" s="26"/>
      <c r="Q38" s="26"/>
      <c r="R38" s="26"/>
      <c r="S38" s="26"/>
      <c r="T38" s="26"/>
      <c r="U38" s="15"/>
    </row>
    <row r="39" spans="1:21" x14ac:dyDescent="0.25">
      <c r="M39" s="25"/>
      <c r="N39" s="26"/>
      <c r="O39" s="26"/>
      <c r="P39" s="26"/>
      <c r="Q39" s="26"/>
      <c r="R39" s="26"/>
      <c r="S39" s="26"/>
      <c r="T39" s="26"/>
      <c r="U39" s="15"/>
    </row>
    <row r="40" spans="1:21" ht="15.75" x14ac:dyDescent="0.25">
      <c r="A40" s="58" t="s">
        <v>64</v>
      </c>
      <c r="M40" s="16" t="s">
        <v>131</v>
      </c>
      <c r="N40" s="26"/>
      <c r="O40" s="26"/>
      <c r="P40" s="26"/>
      <c r="Q40" s="26"/>
      <c r="R40" s="26"/>
      <c r="S40" s="26"/>
      <c r="T40" s="26"/>
      <c r="U40" s="9"/>
    </row>
    <row r="41" spans="1:21" x14ac:dyDescent="0.25">
      <c r="M41" s="16"/>
      <c r="N41" s="26"/>
      <c r="O41" s="26"/>
      <c r="P41" s="26"/>
      <c r="Q41" s="26"/>
      <c r="R41" s="26"/>
      <c r="S41" s="26"/>
      <c r="T41" s="26"/>
      <c r="U41" s="65"/>
    </row>
    <row r="42" spans="1:21" x14ac:dyDescent="0.25">
      <c r="A42" t="s">
        <v>118</v>
      </c>
      <c r="M42" s="16" t="s">
        <v>132</v>
      </c>
      <c r="N42" s="26"/>
      <c r="O42" s="26"/>
      <c r="P42" s="26"/>
      <c r="Q42" s="26"/>
      <c r="R42" s="26"/>
      <c r="S42" s="26"/>
      <c r="T42" s="26"/>
      <c r="U42" s="9"/>
    </row>
    <row r="43" spans="1:21" x14ac:dyDescent="0.25">
      <c r="M43" s="62"/>
      <c r="N43" s="19"/>
      <c r="O43" s="19"/>
      <c r="P43" s="19"/>
      <c r="Q43" s="19"/>
      <c r="R43" s="19"/>
      <c r="S43" s="19"/>
      <c r="T43" s="19"/>
      <c r="U43" s="63"/>
    </row>
    <row r="45" spans="1:21" ht="28.5" customHeight="1" x14ac:dyDescent="0.25">
      <c r="M45" s="354" t="s">
        <v>133</v>
      </c>
      <c r="N45" s="355"/>
      <c r="O45" s="355"/>
      <c r="P45" s="355"/>
      <c r="Q45" s="355"/>
      <c r="R45" s="355"/>
      <c r="S45" s="355"/>
      <c r="T45" s="52"/>
      <c r="U45" s="9" t="s">
        <v>102</v>
      </c>
    </row>
    <row r="46" spans="1:21" x14ac:dyDescent="0.25">
      <c r="M46" s="61" t="str">
        <f>IF(U45="yes","Go to question 4a",IF(U45="","","Go to question 5"))</f>
        <v>Go to question 4a</v>
      </c>
      <c r="N46" s="26"/>
      <c r="O46" s="26"/>
      <c r="P46" s="26"/>
      <c r="Q46" s="26"/>
      <c r="R46" s="26"/>
      <c r="S46" s="26"/>
      <c r="T46" s="26"/>
      <c r="U46" s="15"/>
    </row>
    <row r="47" spans="1:21" x14ac:dyDescent="0.25">
      <c r="M47" s="25"/>
      <c r="N47" s="26"/>
      <c r="O47" s="26"/>
      <c r="P47" s="26"/>
      <c r="Q47" s="26"/>
      <c r="R47" s="26"/>
      <c r="S47" s="26"/>
      <c r="T47" s="26"/>
      <c r="U47" s="15"/>
    </row>
    <row r="48" spans="1:21" x14ac:dyDescent="0.25">
      <c r="M48" s="16" t="s">
        <v>134</v>
      </c>
      <c r="N48" s="26"/>
      <c r="O48" s="26"/>
      <c r="P48" s="26"/>
      <c r="Q48" s="26"/>
      <c r="R48" s="26"/>
      <c r="S48" s="26"/>
      <c r="T48" s="26"/>
      <c r="U48" s="15"/>
    </row>
    <row r="49" spans="13:21" x14ac:dyDescent="0.25">
      <c r="M49" s="25"/>
      <c r="N49" s="26"/>
      <c r="O49" s="26"/>
      <c r="P49" s="26"/>
      <c r="Q49" s="26"/>
      <c r="R49" s="26"/>
      <c r="S49" s="26"/>
      <c r="T49" s="26"/>
      <c r="U49" s="15"/>
    </row>
    <row r="50" spans="13:21" x14ac:dyDescent="0.25">
      <c r="M50" s="25"/>
      <c r="N50" s="26"/>
      <c r="O50" s="26"/>
      <c r="P50" s="26"/>
      <c r="Q50" s="26"/>
      <c r="R50" s="26"/>
      <c r="S50" s="26"/>
      <c r="T50" s="26"/>
      <c r="U50" s="15"/>
    </row>
    <row r="51" spans="13:21" x14ac:dyDescent="0.25">
      <c r="M51" s="25"/>
      <c r="N51" s="26"/>
      <c r="O51" s="26"/>
      <c r="P51" s="26"/>
      <c r="Q51" s="26"/>
      <c r="R51" s="26"/>
      <c r="S51" s="26"/>
      <c r="T51" s="26"/>
      <c r="U51" s="15"/>
    </row>
    <row r="52" spans="13:21" x14ac:dyDescent="0.25">
      <c r="M52" s="25"/>
      <c r="N52" s="26"/>
      <c r="O52" s="26"/>
      <c r="P52" s="26"/>
      <c r="Q52" s="26"/>
      <c r="R52" s="26"/>
      <c r="S52" s="26"/>
      <c r="T52" s="26"/>
      <c r="U52" s="15"/>
    </row>
    <row r="53" spans="13:21" x14ac:dyDescent="0.25">
      <c r="M53" s="16" t="s">
        <v>135</v>
      </c>
      <c r="N53" s="26"/>
      <c r="O53" s="26"/>
      <c r="P53" s="26"/>
      <c r="Q53" s="26"/>
      <c r="R53" s="26"/>
      <c r="S53" s="26"/>
      <c r="T53" s="26"/>
      <c r="U53" s="64" t="s">
        <v>102</v>
      </c>
    </row>
    <row r="54" spans="13:21" x14ac:dyDescent="0.25">
      <c r="M54" s="25"/>
      <c r="N54" s="26"/>
      <c r="O54" s="26"/>
      <c r="P54" s="26"/>
      <c r="Q54" s="26"/>
      <c r="R54" s="26"/>
      <c r="S54" s="26"/>
      <c r="T54" s="26"/>
      <c r="U54" s="15"/>
    </row>
    <row r="55" spans="13:21" x14ac:dyDescent="0.25">
      <c r="M55" s="16" t="s">
        <v>136</v>
      </c>
      <c r="N55" s="26"/>
      <c r="O55" s="26"/>
      <c r="P55" s="26"/>
      <c r="Q55" s="26"/>
      <c r="R55" s="26"/>
      <c r="S55" s="26"/>
      <c r="T55" s="26"/>
      <c r="U55" s="9"/>
    </row>
    <row r="56" spans="13:21" x14ac:dyDescent="0.25">
      <c r="M56" s="16"/>
      <c r="N56" s="26"/>
      <c r="O56" s="26"/>
      <c r="P56" s="26"/>
      <c r="Q56" s="26"/>
      <c r="R56" s="26"/>
      <c r="S56" s="26"/>
      <c r="T56" s="26"/>
      <c r="U56" s="65"/>
    </row>
    <row r="57" spans="13:21" x14ac:dyDescent="0.25">
      <c r="M57" s="16" t="s">
        <v>137</v>
      </c>
      <c r="N57" s="26"/>
      <c r="O57" s="26"/>
      <c r="P57" s="26"/>
      <c r="Q57" s="26"/>
      <c r="R57" s="26"/>
      <c r="S57" s="26"/>
      <c r="T57" s="26"/>
      <c r="U57" s="9"/>
    </row>
    <row r="58" spans="13:21" x14ac:dyDescent="0.25">
      <c r="M58" s="18"/>
      <c r="N58" s="19"/>
      <c r="O58" s="19"/>
      <c r="P58" s="19"/>
      <c r="Q58" s="19"/>
      <c r="R58" s="19"/>
      <c r="S58" s="19"/>
      <c r="T58" s="19"/>
      <c r="U58" s="63"/>
    </row>
  </sheetData>
  <mergeCells count="6">
    <mergeCell ref="M45:S45"/>
    <mergeCell ref="A4:G4"/>
    <mergeCell ref="A19:G19"/>
    <mergeCell ref="M4:S4"/>
    <mergeCell ref="M17:S17"/>
    <mergeCell ref="M32:S32"/>
  </mergeCells>
  <dataValidations count="1">
    <dataValidation errorStyle="warning" showInputMessage="1" showErrorMessage="1" error="Please select yes or no" sqref="I14:I16 U12:U14 U27:U31 U40:U42 U55:U58 I27:I29" xr:uid="{00000000-0002-0000-0C00-000000000000}"/>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0</xdr:col>
                    <xdr:colOff>428625</xdr:colOff>
                    <xdr:row>8</xdr:row>
                    <xdr:rowOff>9525</xdr:rowOff>
                  </from>
                  <to>
                    <xdr:col>2</xdr:col>
                    <xdr:colOff>409575</xdr:colOff>
                    <xdr:row>9</xdr:row>
                    <xdr:rowOff>28575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0</xdr:col>
                    <xdr:colOff>438150</xdr:colOff>
                    <xdr:row>9</xdr:row>
                    <xdr:rowOff>28575</xdr:rowOff>
                  </from>
                  <to>
                    <xdr:col>2</xdr:col>
                    <xdr:colOff>276225</xdr:colOff>
                    <xdr:row>10</xdr:row>
                    <xdr:rowOff>85725</xdr:rowOff>
                  </to>
                </anchor>
              </controlPr>
            </control>
          </mc:Choice>
        </mc:AlternateContent>
        <mc:AlternateContent xmlns:mc="http://schemas.openxmlformats.org/markup-compatibility/2006">
          <mc:Choice Requires="x14">
            <control shapeId="7177" r:id="rId6" name="Check Box 9">
              <controlPr defaultSize="0" autoFill="0" autoLine="0" autoPict="0">
                <anchor moveWithCells="1">
                  <from>
                    <xdr:col>12</xdr:col>
                    <xdr:colOff>200025</xdr:colOff>
                    <xdr:row>7</xdr:row>
                    <xdr:rowOff>28575</xdr:rowOff>
                  </from>
                  <to>
                    <xdr:col>14</xdr:col>
                    <xdr:colOff>190500</xdr:colOff>
                    <xdr:row>8</xdr:row>
                    <xdr:rowOff>47625</xdr:rowOff>
                  </to>
                </anchor>
              </controlPr>
            </control>
          </mc:Choice>
        </mc:AlternateContent>
        <mc:AlternateContent xmlns:mc="http://schemas.openxmlformats.org/markup-compatibility/2006">
          <mc:Choice Requires="x14">
            <control shapeId="7178" r:id="rId7" name="Check Box 10">
              <controlPr defaultSize="0" autoFill="0" autoLine="0" autoPict="0">
                <anchor moveWithCells="1">
                  <from>
                    <xdr:col>12</xdr:col>
                    <xdr:colOff>219075</xdr:colOff>
                    <xdr:row>8</xdr:row>
                    <xdr:rowOff>47625</xdr:rowOff>
                  </from>
                  <to>
                    <xdr:col>14</xdr:col>
                    <xdr:colOff>57150</xdr:colOff>
                    <xdr:row>9</xdr:row>
                    <xdr:rowOff>95250</xdr:rowOff>
                  </to>
                </anchor>
              </controlPr>
            </control>
          </mc:Choice>
        </mc:AlternateContent>
        <mc:AlternateContent xmlns:mc="http://schemas.openxmlformats.org/markup-compatibility/2006">
          <mc:Choice Requires="x14">
            <control shapeId="7180" r:id="rId8" name="Check Box 12">
              <controlPr defaultSize="0" autoFill="0" autoLine="0" autoPict="0">
                <anchor moveWithCells="1">
                  <from>
                    <xdr:col>12</xdr:col>
                    <xdr:colOff>219075</xdr:colOff>
                    <xdr:row>9</xdr:row>
                    <xdr:rowOff>76200</xdr:rowOff>
                  </from>
                  <to>
                    <xdr:col>14</xdr:col>
                    <xdr:colOff>66675</xdr:colOff>
                    <xdr:row>10</xdr:row>
                    <xdr:rowOff>123825</xdr:rowOff>
                  </to>
                </anchor>
              </controlPr>
            </control>
          </mc:Choice>
        </mc:AlternateContent>
        <mc:AlternateContent xmlns:mc="http://schemas.openxmlformats.org/markup-compatibility/2006">
          <mc:Choice Requires="x14">
            <control shapeId="7181" r:id="rId9" name="Check Box 13">
              <controlPr defaultSize="0" autoFill="0" autoLine="0" autoPict="0">
                <anchor moveWithCells="1">
                  <from>
                    <xdr:col>12</xdr:col>
                    <xdr:colOff>200025</xdr:colOff>
                    <xdr:row>20</xdr:row>
                    <xdr:rowOff>28575</xdr:rowOff>
                  </from>
                  <to>
                    <xdr:col>14</xdr:col>
                    <xdr:colOff>600075</xdr:colOff>
                    <xdr:row>21</xdr:row>
                    <xdr:rowOff>47625</xdr:rowOff>
                  </to>
                </anchor>
              </controlPr>
            </control>
          </mc:Choice>
        </mc:AlternateContent>
        <mc:AlternateContent xmlns:mc="http://schemas.openxmlformats.org/markup-compatibility/2006">
          <mc:Choice Requires="x14">
            <control shapeId="7182" r:id="rId10" name="Check Box 14">
              <controlPr defaultSize="0" autoFill="0" autoLine="0" autoPict="0">
                <anchor moveWithCells="1">
                  <from>
                    <xdr:col>12</xdr:col>
                    <xdr:colOff>219075</xdr:colOff>
                    <xdr:row>21</xdr:row>
                    <xdr:rowOff>47625</xdr:rowOff>
                  </from>
                  <to>
                    <xdr:col>15</xdr:col>
                    <xdr:colOff>9525</xdr:colOff>
                    <xdr:row>22</xdr:row>
                    <xdr:rowOff>95250</xdr:rowOff>
                  </to>
                </anchor>
              </controlPr>
            </control>
          </mc:Choice>
        </mc:AlternateContent>
        <mc:AlternateContent xmlns:mc="http://schemas.openxmlformats.org/markup-compatibility/2006">
          <mc:Choice Requires="x14">
            <control shapeId="7183" r:id="rId11" name="Check Box 15">
              <controlPr defaultSize="0" autoFill="0" autoLine="0" autoPict="0">
                <anchor moveWithCells="1">
                  <from>
                    <xdr:col>12</xdr:col>
                    <xdr:colOff>219075</xdr:colOff>
                    <xdr:row>22</xdr:row>
                    <xdr:rowOff>76200</xdr:rowOff>
                  </from>
                  <to>
                    <xdr:col>14</xdr:col>
                    <xdr:colOff>66675</xdr:colOff>
                    <xdr:row>23</xdr:row>
                    <xdr:rowOff>123825</xdr:rowOff>
                  </to>
                </anchor>
              </controlPr>
            </control>
          </mc:Choice>
        </mc:AlternateContent>
        <mc:AlternateContent xmlns:mc="http://schemas.openxmlformats.org/markup-compatibility/2006">
          <mc:Choice Requires="x14">
            <control shapeId="7184" r:id="rId12" name="Check Box 16">
              <controlPr defaultSize="0" autoFill="0" autoLine="0" autoPict="0">
                <anchor moveWithCells="1">
                  <from>
                    <xdr:col>0</xdr:col>
                    <xdr:colOff>219075</xdr:colOff>
                    <xdr:row>22</xdr:row>
                    <xdr:rowOff>19050</xdr:rowOff>
                  </from>
                  <to>
                    <xdr:col>1</xdr:col>
                    <xdr:colOff>361950</xdr:colOff>
                    <xdr:row>23</xdr:row>
                    <xdr:rowOff>57150</xdr:rowOff>
                  </to>
                </anchor>
              </controlPr>
            </control>
          </mc:Choice>
        </mc:AlternateContent>
        <mc:AlternateContent xmlns:mc="http://schemas.openxmlformats.org/markup-compatibility/2006">
          <mc:Choice Requires="x14">
            <control shapeId="7185" r:id="rId13" name="Check Box 17">
              <controlPr defaultSize="0" autoFill="0" autoLine="0" autoPict="0">
                <anchor moveWithCells="1">
                  <from>
                    <xdr:col>0</xdr:col>
                    <xdr:colOff>219075</xdr:colOff>
                    <xdr:row>23</xdr:row>
                    <xdr:rowOff>47625</xdr:rowOff>
                  </from>
                  <to>
                    <xdr:col>1</xdr:col>
                    <xdr:colOff>361950</xdr:colOff>
                    <xdr:row>24</xdr:row>
                    <xdr:rowOff>85725</xdr:rowOff>
                  </to>
                </anchor>
              </controlPr>
            </control>
          </mc:Choice>
        </mc:AlternateContent>
        <mc:AlternateContent xmlns:mc="http://schemas.openxmlformats.org/markup-compatibility/2006">
          <mc:Choice Requires="x14">
            <control shapeId="7186" r:id="rId14" name="Check Box 18">
              <controlPr defaultSize="0" autoFill="0" autoLine="0" autoPict="0">
                <anchor moveWithCells="1">
                  <from>
                    <xdr:col>12</xdr:col>
                    <xdr:colOff>200025</xdr:colOff>
                    <xdr:row>35</xdr:row>
                    <xdr:rowOff>28575</xdr:rowOff>
                  </from>
                  <to>
                    <xdr:col>14</xdr:col>
                    <xdr:colOff>190500</xdr:colOff>
                    <xdr:row>36</xdr:row>
                    <xdr:rowOff>47625</xdr:rowOff>
                  </to>
                </anchor>
              </controlPr>
            </control>
          </mc:Choice>
        </mc:AlternateContent>
        <mc:AlternateContent xmlns:mc="http://schemas.openxmlformats.org/markup-compatibility/2006">
          <mc:Choice Requires="x14">
            <control shapeId="7187" r:id="rId15" name="Check Box 19">
              <controlPr defaultSize="0" autoFill="0" autoLine="0" autoPict="0">
                <anchor moveWithCells="1">
                  <from>
                    <xdr:col>12</xdr:col>
                    <xdr:colOff>219075</xdr:colOff>
                    <xdr:row>36</xdr:row>
                    <xdr:rowOff>47625</xdr:rowOff>
                  </from>
                  <to>
                    <xdr:col>14</xdr:col>
                    <xdr:colOff>57150</xdr:colOff>
                    <xdr:row>37</xdr:row>
                    <xdr:rowOff>95250</xdr:rowOff>
                  </to>
                </anchor>
              </controlPr>
            </control>
          </mc:Choice>
        </mc:AlternateContent>
        <mc:AlternateContent xmlns:mc="http://schemas.openxmlformats.org/markup-compatibility/2006">
          <mc:Choice Requires="x14">
            <control shapeId="7188" r:id="rId16" name="Check Box 20">
              <controlPr defaultSize="0" autoFill="0" autoLine="0" autoPict="0">
                <anchor moveWithCells="1">
                  <from>
                    <xdr:col>12</xdr:col>
                    <xdr:colOff>219075</xdr:colOff>
                    <xdr:row>37</xdr:row>
                    <xdr:rowOff>76200</xdr:rowOff>
                  </from>
                  <to>
                    <xdr:col>14</xdr:col>
                    <xdr:colOff>66675</xdr:colOff>
                    <xdr:row>38</xdr:row>
                    <xdr:rowOff>123825</xdr:rowOff>
                  </to>
                </anchor>
              </controlPr>
            </control>
          </mc:Choice>
        </mc:AlternateContent>
        <mc:AlternateContent xmlns:mc="http://schemas.openxmlformats.org/markup-compatibility/2006">
          <mc:Choice Requires="x14">
            <control shapeId="7189" r:id="rId17" name="Check Box 21">
              <controlPr defaultSize="0" autoFill="0" autoLine="0" autoPict="0">
                <anchor moveWithCells="1">
                  <from>
                    <xdr:col>12</xdr:col>
                    <xdr:colOff>200025</xdr:colOff>
                    <xdr:row>48</xdr:row>
                    <xdr:rowOff>28575</xdr:rowOff>
                  </from>
                  <to>
                    <xdr:col>14</xdr:col>
                    <xdr:colOff>600075</xdr:colOff>
                    <xdr:row>49</xdr:row>
                    <xdr:rowOff>47625</xdr:rowOff>
                  </to>
                </anchor>
              </controlPr>
            </control>
          </mc:Choice>
        </mc:AlternateContent>
        <mc:AlternateContent xmlns:mc="http://schemas.openxmlformats.org/markup-compatibility/2006">
          <mc:Choice Requires="x14">
            <control shapeId="7190" r:id="rId18" name="Check Box 22">
              <controlPr defaultSize="0" autoFill="0" autoLine="0" autoPict="0">
                <anchor moveWithCells="1">
                  <from>
                    <xdr:col>12</xdr:col>
                    <xdr:colOff>219075</xdr:colOff>
                    <xdr:row>49</xdr:row>
                    <xdr:rowOff>47625</xdr:rowOff>
                  </from>
                  <to>
                    <xdr:col>15</xdr:col>
                    <xdr:colOff>9525</xdr:colOff>
                    <xdr:row>50</xdr:row>
                    <xdr:rowOff>95250</xdr:rowOff>
                  </to>
                </anchor>
              </controlPr>
            </control>
          </mc:Choice>
        </mc:AlternateContent>
        <mc:AlternateContent xmlns:mc="http://schemas.openxmlformats.org/markup-compatibility/2006">
          <mc:Choice Requires="x14">
            <control shapeId="7191" r:id="rId19" name="Check Box 23">
              <controlPr defaultSize="0" autoFill="0" autoLine="0" autoPict="0">
                <anchor moveWithCells="1">
                  <from>
                    <xdr:col>12</xdr:col>
                    <xdr:colOff>219075</xdr:colOff>
                    <xdr:row>50</xdr:row>
                    <xdr:rowOff>76200</xdr:rowOff>
                  </from>
                  <to>
                    <xdr:col>14</xdr:col>
                    <xdr:colOff>66675</xdr:colOff>
                    <xdr:row>51</xdr:row>
                    <xdr:rowOff>123825</xdr:rowOff>
                  </to>
                </anchor>
              </controlPr>
            </control>
          </mc:Choice>
        </mc:AlternateContent>
        <mc:AlternateContent xmlns:mc="http://schemas.openxmlformats.org/markup-compatibility/2006">
          <mc:Choice Requires="x14">
            <control shapeId="7192" r:id="rId20" name="Check Box 24">
              <controlPr defaultSize="0" autoFill="0" autoLine="0" autoPict="0">
                <anchor moveWithCells="1">
                  <from>
                    <xdr:col>0</xdr:col>
                    <xdr:colOff>447675</xdr:colOff>
                    <xdr:row>10</xdr:row>
                    <xdr:rowOff>76200</xdr:rowOff>
                  </from>
                  <to>
                    <xdr:col>2</xdr:col>
                    <xdr:colOff>285750</xdr:colOff>
                    <xdr:row>11</xdr:row>
                    <xdr:rowOff>123825</xdr:rowOff>
                  </to>
                </anchor>
              </controlPr>
            </control>
          </mc:Choice>
        </mc:AlternateContent>
        <mc:AlternateContent xmlns:mc="http://schemas.openxmlformats.org/markup-compatibility/2006">
          <mc:Choice Requires="x14">
            <control shapeId="7193" r:id="rId21" name="Check Box 25">
              <controlPr defaultSize="0" autoFill="0" autoLine="0" autoPict="0">
                <anchor moveWithCells="1">
                  <from>
                    <xdr:col>3</xdr:col>
                    <xdr:colOff>390525</xdr:colOff>
                    <xdr:row>8</xdr:row>
                    <xdr:rowOff>9525</xdr:rowOff>
                  </from>
                  <to>
                    <xdr:col>6</xdr:col>
                    <xdr:colOff>171450</xdr:colOff>
                    <xdr:row>9</xdr:row>
                    <xdr:rowOff>28575</xdr:rowOff>
                  </to>
                </anchor>
              </controlPr>
            </control>
          </mc:Choice>
        </mc:AlternateContent>
        <mc:AlternateContent xmlns:mc="http://schemas.openxmlformats.org/markup-compatibility/2006">
          <mc:Choice Requires="x14">
            <control shapeId="7194" r:id="rId22" name="Check Box 26">
              <controlPr defaultSize="0" autoFill="0" autoLine="0" autoPict="0">
                <anchor moveWithCells="1">
                  <from>
                    <xdr:col>3</xdr:col>
                    <xdr:colOff>390525</xdr:colOff>
                    <xdr:row>9</xdr:row>
                    <xdr:rowOff>28575</xdr:rowOff>
                  </from>
                  <to>
                    <xdr:col>6</xdr:col>
                    <xdr:colOff>190500</xdr:colOff>
                    <xdr:row>10</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C00-000001000000}">
          <x14:formula1>
            <xm:f>'Drop downs'!$A$2:$A$6</xm:f>
          </x14:formula1>
          <xm:sqref>I4 I19</xm:sqref>
        </x14:dataValidation>
        <x14:dataValidation type="list" errorStyle="warning" showInputMessage="1" showErrorMessage="1" error="Please select yes or no" xr:uid="{00000000-0002-0000-0C00-000002000000}">
          <x14:formula1>
            <xm:f>'Drop downs'!$G$7:$G$8</xm:f>
          </x14:formula1>
          <xm:sqref>U53 U4 U17 U25 U32 U45 I26</xm:sqref>
        </x14:dataValidation>
        <x14:dataValidation type="list" errorStyle="warning" showInputMessage="1" showErrorMessage="1" error="Please select yes or no" xr:uid="{00000000-0002-0000-0C00-000003000000}">
          <x14:formula1>
            <xm:f>'Drop downs'!$G$7:$G$9</xm:f>
          </x14:formula1>
          <xm:sqref>I13</xm:sqref>
        </x14:dataValidation>
        <x14:dataValidation type="list" allowBlank="1" showInputMessage="1" showErrorMessage="1" xr:uid="{00000000-0002-0000-0C00-000004000000}">
          <x14:formula1>
            <xm:f>'Drop downs'!$G$2:$G$3</xm:f>
          </x14:formula1>
          <xm:sqref>I17</xm:sqref>
        </x14:dataValidation>
        <x14:dataValidation type="list" errorStyle="warning" showInputMessage="1" showErrorMessage="1" error="Please select yes or no" xr:uid="{00000000-0002-0000-0C00-000005000000}">
          <x14:formula1>
            <xm:f>'Drop downs'!$G$2:$G$3</xm:f>
          </x14:formula1>
          <xm:sqref>I30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O89"/>
  <sheetViews>
    <sheetView topLeftCell="A55" workbookViewId="0">
      <selection activeCell="I82" sqref="I82"/>
    </sheetView>
  </sheetViews>
  <sheetFormatPr defaultRowHeight="15" x14ac:dyDescent="0.25"/>
  <cols>
    <col min="1" max="1" width="26.140625" customWidth="1"/>
  </cols>
  <sheetData>
    <row r="1" spans="1:15" ht="15.75" thickBot="1" x14ac:dyDescent="0.3">
      <c r="A1" s="2" t="s">
        <v>45</v>
      </c>
      <c r="B1" s="2" t="s">
        <v>46</v>
      </c>
    </row>
    <row r="2" spans="1:15" x14ac:dyDescent="0.25">
      <c r="A2" t="s">
        <v>27</v>
      </c>
      <c r="B2">
        <v>2</v>
      </c>
      <c r="G2" t="s">
        <v>52</v>
      </c>
      <c r="L2" t="s">
        <v>284</v>
      </c>
      <c r="O2" t="s">
        <v>350</v>
      </c>
    </row>
    <row r="3" spans="1:15" x14ac:dyDescent="0.25">
      <c r="A3" t="s">
        <v>28</v>
      </c>
      <c r="B3">
        <v>1</v>
      </c>
      <c r="G3" t="s">
        <v>53</v>
      </c>
      <c r="L3" t="s">
        <v>309</v>
      </c>
      <c r="O3" t="s">
        <v>351</v>
      </c>
    </row>
    <row r="4" spans="1:15" x14ac:dyDescent="0.25">
      <c r="A4" t="s">
        <v>29</v>
      </c>
      <c r="B4">
        <v>0</v>
      </c>
      <c r="L4" t="s">
        <v>285</v>
      </c>
      <c r="O4" t="s">
        <v>352</v>
      </c>
    </row>
    <row r="5" spans="1:15" x14ac:dyDescent="0.25">
      <c r="A5" t="s">
        <v>30</v>
      </c>
      <c r="B5">
        <v>-1</v>
      </c>
      <c r="O5" t="s">
        <v>353</v>
      </c>
    </row>
    <row r="6" spans="1:15" x14ac:dyDescent="0.25">
      <c r="A6" t="s">
        <v>31</v>
      </c>
      <c r="B6">
        <v>-2</v>
      </c>
      <c r="O6" t="s">
        <v>429</v>
      </c>
    </row>
    <row r="7" spans="1:15" x14ac:dyDescent="0.25">
      <c r="G7" t="s">
        <v>102</v>
      </c>
      <c r="I7" t="s">
        <v>155</v>
      </c>
      <c r="L7" t="s">
        <v>397</v>
      </c>
    </row>
    <row r="8" spans="1:15" x14ac:dyDescent="0.25">
      <c r="A8" t="s">
        <v>32</v>
      </c>
      <c r="B8">
        <v>2</v>
      </c>
      <c r="G8" t="s">
        <v>103</v>
      </c>
      <c r="I8" t="s">
        <v>154</v>
      </c>
      <c r="L8" t="s">
        <v>398</v>
      </c>
    </row>
    <row r="9" spans="1:15" x14ac:dyDescent="0.25">
      <c r="A9" t="s">
        <v>33</v>
      </c>
      <c r="B9">
        <v>1</v>
      </c>
      <c r="G9" t="s">
        <v>34</v>
      </c>
      <c r="I9" t="s">
        <v>103</v>
      </c>
      <c r="L9" t="s">
        <v>399</v>
      </c>
    </row>
    <row r="10" spans="1:15" x14ac:dyDescent="0.25">
      <c r="A10" t="s">
        <v>34</v>
      </c>
      <c r="B10">
        <v>0</v>
      </c>
    </row>
    <row r="11" spans="1:15" x14ac:dyDescent="0.25">
      <c r="A11" t="s">
        <v>35</v>
      </c>
      <c r="B11">
        <v>-2</v>
      </c>
    </row>
    <row r="13" spans="1:15" x14ac:dyDescent="0.25">
      <c r="A13" s="390" t="s">
        <v>278</v>
      </c>
      <c r="B13" s="390"/>
      <c r="I13" s="391" t="s">
        <v>279</v>
      </c>
      <c r="J13" s="391"/>
      <c r="K13" s="391"/>
      <c r="L13" s="391"/>
      <c r="M13" s="391"/>
      <c r="N13" s="391"/>
      <c r="O13" s="391"/>
    </row>
    <row r="14" spans="1:15" x14ac:dyDescent="0.25">
      <c r="A14" s="60" t="s">
        <v>69</v>
      </c>
      <c r="I14" s="60" t="s">
        <v>216</v>
      </c>
      <c r="N14" s="60" t="s">
        <v>74</v>
      </c>
    </row>
    <row r="15" spans="1:15" x14ac:dyDescent="0.25">
      <c r="A15" t="s">
        <v>392</v>
      </c>
      <c r="I15" t="s">
        <v>242</v>
      </c>
      <c r="N15" t="s">
        <v>183</v>
      </c>
    </row>
    <row r="16" spans="1:15" x14ac:dyDescent="0.25">
      <c r="A16" t="s">
        <v>393</v>
      </c>
      <c r="I16" t="s">
        <v>243</v>
      </c>
      <c r="N16" t="s">
        <v>310</v>
      </c>
    </row>
    <row r="17" spans="1:14" x14ac:dyDescent="0.25">
      <c r="A17" t="s">
        <v>489</v>
      </c>
      <c r="I17" s="78" t="s">
        <v>489</v>
      </c>
      <c r="N17" s="78" t="s">
        <v>489</v>
      </c>
    </row>
    <row r="18" spans="1:14" x14ac:dyDescent="0.25">
      <c r="A18" t="s">
        <v>395</v>
      </c>
      <c r="I18" t="s">
        <v>244</v>
      </c>
      <c r="N18" t="s">
        <v>311</v>
      </c>
    </row>
    <row r="19" spans="1:14" x14ac:dyDescent="0.25">
      <c r="A19" t="s">
        <v>394</v>
      </c>
      <c r="I19" t="s">
        <v>245</v>
      </c>
      <c r="N19" t="s">
        <v>312</v>
      </c>
    </row>
    <row r="21" spans="1:14" x14ac:dyDescent="0.25">
      <c r="A21" s="60" t="s">
        <v>70</v>
      </c>
      <c r="I21" s="60" t="s">
        <v>147</v>
      </c>
      <c r="J21" s="60"/>
    </row>
    <row r="22" spans="1:14" x14ac:dyDescent="0.25">
      <c r="A22" s="77" t="s">
        <v>172</v>
      </c>
      <c r="I22" t="s">
        <v>289</v>
      </c>
    </row>
    <row r="23" spans="1:14" x14ac:dyDescent="0.25">
      <c r="A23" s="77" t="s">
        <v>173</v>
      </c>
      <c r="I23" s="78" t="s">
        <v>288</v>
      </c>
    </row>
    <row r="24" spans="1:14" x14ac:dyDescent="0.25">
      <c r="A24" s="78" t="s">
        <v>489</v>
      </c>
      <c r="I24" s="78" t="s">
        <v>489</v>
      </c>
    </row>
    <row r="25" spans="1:14" x14ac:dyDescent="0.25">
      <c r="A25" s="77" t="s">
        <v>174</v>
      </c>
      <c r="I25" s="78" t="s">
        <v>287</v>
      </c>
    </row>
    <row r="26" spans="1:14" x14ac:dyDescent="0.25">
      <c r="A26" s="77" t="s">
        <v>175</v>
      </c>
      <c r="I26" s="78" t="s">
        <v>286</v>
      </c>
    </row>
    <row r="28" spans="1:14" x14ac:dyDescent="0.25">
      <c r="A28" s="60" t="s">
        <v>72</v>
      </c>
      <c r="I28" s="60" t="s">
        <v>148</v>
      </c>
    </row>
    <row r="29" spans="1:14" x14ac:dyDescent="0.25">
      <c r="A29" s="149" t="s">
        <v>199</v>
      </c>
      <c r="I29" t="s">
        <v>313</v>
      </c>
    </row>
    <row r="30" spans="1:14" x14ac:dyDescent="0.25">
      <c r="A30" s="149" t="s">
        <v>200</v>
      </c>
      <c r="I30" t="s">
        <v>315</v>
      </c>
    </row>
    <row r="31" spans="1:14" x14ac:dyDescent="0.25">
      <c r="A31" s="78" t="s">
        <v>489</v>
      </c>
      <c r="I31" s="78" t="s">
        <v>489</v>
      </c>
    </row>
    <row r="32" spans="1:14" x14ac:dyDescent="0.25">
      <c r="A32" s="149" t="s">
        <v>201</v>
      </c>
      <c r="I32" t="s">
        <v>314</v>
      </c>
    </row>
    <row r="33" spans="1:9" x14ac:dyDescent="0.25">
      <c r="A33" s="149" t="s">
        <v>202</v>
      </c>
      <c r="I33" t="s">
        <v>316</v>
      </c>
    </row>
    <row r="35" spans="1:9" x14ac:dyDescent="0.25">
      <c r="A35" s="153" t="s">
        <v>64</v>
      </c>
      <c r="I35" s="60" t="s">
        <v>73</v>
      </c>
    </row>
    <row r="36" spans="1:9" x14ac:dyDescent="0.25">
      <c r="A36" s="78" t="s">
        <v>226</v>
      </c>
      <c r="I36" s="159" t="s">
        <v>317</v>
      </c>
    </row>
    <row r="37" spans="1:9" x14ac:dyDescent="0.25">
      <c r="A37" s="78" t="s">
        <v>227</v>
      </c>
      <c r="I37" s="175" t="s">
        <v>318</v>
      </c>
    </row>
    <row r="38" spans="1:9" x14ac:dyDescent="0.25">
      <c r="A38" s="78" t="s">
        <v>489</v>
      </c>
      <c r="I38" s="78" t="s">
        <v>489</v>
      </c>
    </row>
    <row r="39" spans="1:9" x14ac:dyDescent="0.25">
      <c r="A39" s="78" t="s">
        <v>229</v>
      </c>
      <c r="I39" s="175" t="s">
        <v>319</v>
      </c>
    </row>
    <row r="40" spans="1:9" x14ac:dyDescent="0.25">
      <c r="A40" s="78" t="s">
        <v>228</v>
      </c>
      <c r="I40" s="175" t="s">
        <v>320</v>
      </c>
    </row>
    <row r="42" spans="1:9" x14ac:dyDescent="0.25">
      <c r="A42" s="60" t="s">
        <v>340</v>
      </c>
      <c r="I42" s="60" t="s">
        <v>217</v>
      </c>
    </row>
    <row r="43" spans="1:9" x14ac:dyDescent="0.25">
      <c r="A43" s="78" t="s">
        <v>336</v>
      </c>
      <c r="I43" t="s">
        <v>249</v>
      </c>
    </row>
    <row r="44" spans="1:9" x14ac:dyDescent="0.25">
      <c r="A44" s="78" t="s">
        <v>337</v>
      </c>
      <c r="I44" t="s">
        <v>248</v>
      </c>
    </row>
    <row r="45" spans="1:9" x14ac:dyDescent="0.25">
      <c r="A45" s="78" t="s">
        <v>489</v>
      </c>
      <c r="I45" s="78" t="s">
        <v>489</v>
      </c>
    </row>
    <row r="46" spans="1:9" x14ac:dyDescent="0.25">
      <c r="A46" s="78" t="s">
        <v>338</v>
      </c>
      <c r="I46" t="s">
        <v>247</v>
      </c>
    </row>
    <row r="47" spans="1:9" x14ac:dyDescent="0.25">
      <c r="A47" s="78" t="s">
        <v>339</v>
      </c>
      <c r="I47" t="s">
        <v>246</v>
      </c>
    </row>
    <row r="49" spans="1:13" x14ac:dyDescent="0.25">
      <c r="A49" s="60" t="s">
        <v>342</v>
      </c>
      <c r="I49" s="60" t="s">
        <v>218</v>
      </c>
    </row>
    <row r="50" spans="1:13" x14ac:dyDescent="0.25">
      <c r="A50" s="78" t="s">
        <v>343</v>
      </c>
      <c r="I50" t="s">
        <v>250</v>
      </c>
    </row>
    <row r="51" spans="1:13" x14ac:dyDescent="0.25">
      <c r="A51" s="78" t="s">
        <v>344</v>
      </c>
      <c r="I51" t="s">
        <v>251</v>
      </c>
    </row>
    <row r="52" spans="1:13" x14ac:dyDescent="0.25">
      <c r="A52" s="78" t="s">
        <v>489</v>
      </c>
      <c r="I52" s="78" t="s">
        <v>489</v>
      </c>
    </row>
    <row r="53" spans="1:13" x14ac:dyDescent="0.25">
      <c r="A53" s="78" t="s">
        <v>345</v>
      </c>
      <c r="I53" t="s">
        <v>252</v>
      </c>
    </row>
    <row r="54" spans="1:13" x14ac:dyDescent="0.25">
      <c r="A54" s="78" t="s">
        <v>346</v>
      </c>
      <c r="I54" t="s">
        <v>253</v>
      </c>
    </row>
    <row r="56" spans="1:13" x14ac:dyDescent="0.25">
      <c r="A56" s="60" t="s">
        <v>145</v>
      </c>
      <c r="I56" s="60" t="s">
        <v>146</v>
      </c>
      <c r="M56" s="60" t="s">
        <v>258</v>
      </c>
    </row>
    <row r="57" spans="1:13" x14ac:dyDescent="0.25">
      <c r="A57" s="78" t="s">
        <v>330</v>
      </c>
      <c r="I57" t="s">
        <v>254</v>
      </c>
      <c r="M57" t="s">
        <v>259</v>
      </c>
    </row>
    <row r="58" spans="1:13" x14ac:dyDescent="0.25">
      <c r="A58" s="78" t="s">
        <v>331</v>
      </c>
      <c r="I58" t="s">
        <v>255</v>
      </c>
      <c r="M58" t="s">
        <v>258</v>
      </c>
    </row>
    <row r="59" spans="1:13" x14ac:dyDescent="0.25">
      <c r="A59" s="78" t="s">
        <v>489</v>
      </c>
      <c r="I59" s="78" t="s">
        <v>489</v>
      </c>
      <c r="M59" t="s">
        <v>260</v>
      </c>
    </row>
    <row r="60" spans="1:13" x14ac:dyDescent="0.25">
      <c r="A60" s="78" t="s">
        <v>332</v>
      </c>
      <c r="I60" t="s">
        <v>256</v>
      </c>
    </row>
    <row r="61" spans="1:13" x14ac:dyDescent="0.25">
      <c r="A61" s="78" t="s">
        <v>333</v>
      </c>
      <c r="I61" t="s">
        <v>257</v>
      </c>
    </row>
    <row r="63" spans="1:13" x14ac:dyDescent="0.25">
      <c r="A63" s="60" t="s">
        <v>224</v>
      </c>
      <c r="I63" s="60" t="s">
        <v>149</v>
      </c>
    </row>
    <row r="64" spans="1:13" x14ac:dyDescent="0.25">
      <c r="A64" s="78" t="s">
        <v>327</v>
      </c>
      <c r="I64" s="184" t="s">
        <v>491</v>
      </c>
    </row>
    <row r="65" spans="1:9" x14ac:dyDescent="0.25">
      <c r="A65" s="78" t="s">
        <v>326</v>
      </c>
      <c r="I65" s="184" t="s">
        <v>492</v>
      </c>
    </row>
    <row r="66" spans="1:9" x14ac:dyDescent="0.25">
      <c r="A66" s="78" t="s">
        <v>489</v>
      </c>
      <c r="I66" s="78" t="s">
        <v>493</v>
      </c>
    </row>
    <row r="67" spans="1:9" x14ac:dyDescent="0.25">
      <c r="A67" s="78" t="s">
        <v>328</v>
      </c>
      <c r="I67" s="184" t="s">
        <v>494</v>
      </c>
    </row>
    <row r="68" spans="1:9" x14ac:dyDescent="0.25">
      <c r="A68" s="78" t="s">
        <v>329</v>
      </c>
      <c r="I68" s="184" t="s">
        <v>490</v>
      </c>
    </row>
    <row r="70" spans="1:9" x14ac:dyDescent="0.25">
      <c r="A70" s="60" t="s">
        <v>225</v>
      </c>
      <c r="I70" s="60" t="s">
        <v>76</v>
      </c>
    </row>
    <row r="71" spans="1:9" x14ac:dyDescent="0.25">
      <c r="A71" s="78" t="s">
        <v>230</v>
      </c>
      <c r="I71" t="s">
        <v>322</v>
      </c>
    </row>
    <row r="72" spans="1:9" x14ac:dyDescent="0.25">
      <c r="A72" s="78" t="s">
        <v>231</v>
      </c>
      <c r="I72" t="s">
        <v>323</v>
      </c>
    </row>
    <row r="73" spans="1:9" x14ac:dyDescent="0.25">
      <c r="A73" s="78" t="s">
        <v>489</v>
      </c>
      <c r="I73" s="78" t="s">
        <v>489</v>
      </c>
    </row>
    <row r="74" spans="1:9" x14ac:dyDescent="0.25">
      <c r="A74" s="78" t="s">
        <v>232</v>
      </c>
      <c r="I74" t="s">
        <v>324</v>
      </c>
    </row>
    <row r="75" spans="1:9" x14ac:dyDescent="0.25">
      <c r="A75" s="78" t="s">
        <v>233</v>
      </c>
      <c r="I75" t="s">
        <v>325</v>
      </c>
    </row>
    <row r="77" spans="1:9" x14ac:dyDescent="0.25">
      <c r="A77" s="60" t="s">
        <v>220</v>
      </c>
    </row>
    <row r="78" spans="1:9" x14ac:dyDescent="0.25">
      <c r="A78" s="78" t="s">
        <v>237</v>
      </c>
    </row>
    <row r="79" spans="1:9" x14ac:dyDescent="0.25">
      <c r="A79" s="78" t="s">
        <v>236</v>
      </c>
    </row>
    <row r="80" spans="1:9" x14ac:dyDescent="0.25">
      <c r="A80" s="78" t="s">
        <v>489</v>
      </c>
    </row>
    <row r="81" spans="1:1" x14ac:dyDescent="0.25">
      <c r="A81" s="78" t="s">
        <v>235</v>
      </c>
    </row>
    <row r="82" spans="1:1" x14ac:dyDescent="0.25">
      <c r="A82" s="78" t="s">
        <v>234</v>
      </c>
    </row>
    <row r="84" spans="1:1" x14ac:dyDescent="0.25">
      <c r="A84" s="60" t="s">
        <v>215</v>
      </c>
    </row>
    <row r="85" spans="1:1" x14ac:dyDescent="0.25">
      <c r="A85" s="78" t="s">
        <v>238</v>
      </c>
    </row>
    <row r="86" spans="1:1" x14ac:dyDescent="0.25">
      <c r="A86" s="78" t="s">
        <v>239</v>
      </c>
    </row>
    <row r="87" spans="1:1" x14ac:dyDescent="0.25">
      <c r="A87" s="78" t="s">
        <v>489</v>
      </c>
    </row>
    <row r="88" spans="1:1" x14ac:dyDescent="0.25">
      <c r="A88" s="78" t="s">
        <v>240</v>
      </c>
    </row>
    <row r="89" spans="1:1" x14ac:dyDescent="0.25">
      <c r="A89" s="78" t="s">
        <v>241</v>
      </c>
    </row>
  </sheetData>
  <mergeCells count="2">
    <mergeCell ref="A13:B13"/>
    <mergeCell ref="I13:O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C28"/>
  <sheetViews>
    <sheetView showGridLines="0" zoomScaleNormal="100" workbookViewId="0">
      <selection activeCell="E26" sqref="E26"/>
    </sheetView>
  </sheetViews>
  <sheetFormatPr defaultRowHeight="15" x14ac:dyDescent="0.25"/>
  <cols>
    <col min="1" max="1" width="5.5703125" style="78" customWidth="1"/>
    <col min="2" max="2" width="79.28515625" customWidth="1"/>
    <col min="3" max="3" width="29.28515625" customWidth="1"/>
  </cols>
  <sheetData>
    <row r="1" spans="1:3" s="78" customFormat="1" x14ac:dyDescent="0.25">
      <c r="A1" s="79"/>
      <c r="B1" s="79"/>
      <c r="C1" s="79"/>
    </row>
    <row r="2" spans="1:3" ht="15.75" x14ac:dyDescent="0.25">
      <c r="A2" s="79"/>
      <c r="B2" s="193" t="s">
        <v>204</v>
      </c>
      <c r="C2" s="79"/>
    </row>
    <row r="3" spans="1:3" ht="122.45" customHeight="1" x14ac:dyDescent="0.25">
      <c r="A3" s="79"/>
      <c r="B3" s="200" t="s">
        <v>400</v>
      </c>
      <c r="C3" s="79"/>
    </row>
    <row r="4" spans="1:3" s="78" customFormat="1" x14ac:dyDescent="0.25">
      <c r="A4" s="79"/>
      <c r="B4" s="194" t="s">
        <v>428</v>
      </c>
      <c r="C4" s="79"/>
    </row>
    <row r="5" spans="1:3" x14ac:dyDescent="0.25">
      <c r="A5" s="79"/>
      <c r="B5" s="79"/>
      <c r="C5" s="79"/>
    </row>
    <row r="6" spans="1:3" ht="15.75" x14ac:dyDescent="0.25">
      <c r="A6" s="79"/>
      <c r="B6" s="193" t="s">
        <v>205</v>
      </c>
      <c r="C6" s="79"/>
    </row>
    <row r="7" spans="1:3" x14ac:dyDescent="0.25">
      <c r="A7" s="79"/>
      <c r="B7" s="178"/>
      <c r="C7" s="79"/>
    </row>
    <row r="8" spans="1:3" x14ac:dyDescent="0.25">
      <c r="A8" s="79"/>
      <c r="B8" s="79"/>
      <c r="C8" s="79"/>
    </row>
    <row r="9" spans="1:3" ht="15.75" x14ac:dyDescent="0.25">
      <c r="A9" s="79"/>
      <c r="B9" s="193" t="s">
        <v>354</v>
      </c>
      <c r="C9" s="79"/>
    </row>
    <row r="10" spans="1:3" s="78" customFormat="1" x14ac:dyDescent="0.25">
      <c r="A10" s="79"/>
      <c r="B10" s="179"/>
      <c r="C10" s="79"/>
    </row>
    <row r="11" spans="1:3" x14ac:dyDescent="0.25">
      <c r="A11" s="79"/>
      <c r="B11" s="79"/>
      <c r="C11" s="79"/>
    </row>
    <row r="12" spans="1:3" ht="15.75" x14ac:dyDescent="0.25">
      <c r="A12" s="79"/>
      <c r="B12" s="193" t="s">
        <v>430</v>
      </c>
      <c r="C12" s="79"/>
    </row>
    <row r="13" spans="1:3" x14ac:dyDescent="0.25">
      <c r="A13" s="79"/>
      <c r="B13" s="180" t="s">
        <v>356</v>
      </c>
      <c r="C13" s="79"/>
    </row>
    <row r="14" spans="1:3" x14ac:dyDescent="0.25">
      <c r="A14" s="79"/>
      <c r="B14" s="79"/>
      <c r="C14" s="79"/>
    </row>
    <row r="15" spans="1:3" ht="15.75" x14ac:dyDescent="0.25">
      <c r="A15" s="79"/>
      <c r="B15" s="193" t="s">
        <v>206</v>
      </c>
      <c r="C15" s="79"/>
    </row>
    <row r="16" spans="1:3" x14ac:dyDescent="0.25">
      <c r="A16" s="79"/>
      <c r="B16" s="181"/>
      <c r="C16" s="79"/>
    </row>
    <row r="17" spans="1:3" x14ac:dyDescent="0.25">
      <c r="A17" s="79"/>
      <c r="B17" s="79"/>
      <c r="C17" s="79"/>
    </row>
    <row r="18" spans="1:3" ht="15.75" x14ac:dyDescent="0.25">
      <c r="A18" s="79"/>
      <c r="B18" s="193" t="s">
        <v>207</v>
      </c>
      <c r="C18" s="79"/>
    </row>
    <row r="19" spans="1:3" s="78" customFormat="1" x14ac:dyDescent="0.25">
      <c r="A19" s="79"/>
      <c r="B19" s="182"/>
      <c r="C19" s="79"/>
    </row>
    <row r="20" spans="1:3" x14ac:dyDescent="0.25">
      <c r="A20" s="79"/>
      <c r="B20" s="79"/>
      <c r="C20" s="79"/>
    </row>
    <row r="21" spans="1:3" ht="15.75" x14ac:dyDescent="0.25">
      <c r="A21" s="79"/>
      <c r="B21" s="193" t="s">
        <v>208</v>
      </c>
      <c r="C21" s="79"/>
    </row>
    <row r="22" spans="1:3" s="78" customFormat="1" ht="48" customHeight="1" x14ac:dyDescent="0.25">
      <c r="A22" s="79"/>
      <c r="B22" s="180"/>
      <c r="C22" s="79"/>
    </row>
    <row r="23" spans="1:3" x14ac:dyDescent="0.25">
      <c r="A23" s="79"/>
      <c r="B23" s="79"/>
      <c r="C23" s="79"/>
    </row>
    <row r="24" spans="1:3" ht="15.75" x14ac:dyDescent="0.25">
      <c r="A24" s="79"/>
      <c r="B24" s="193" t="s">
        <v>431</v>
      </c>
      <c r="C24" s="79"/>
    </row>
    <row r="25" spans="1:3" ht="33.950000000000003" customHeight="1" x14ac:dyDescent="0.25">
      <c r="A25" s="79"/>
      <c r="B25" s="201" t="s">
        <v>209</v>
      </c>
      <c r="C25" s="79"/>
    </row>
    <row r="26" spans="1:3" x14ac:dyDescent="0.25">
      <c r="A26" s="79"/>
      <c r="B26" s="79"/>
      <c r="C26" s="79"/>
    </row>
    <row r="28" spans="1:3" ht="35.1" customHeight="1" x14ac:dyDescent="0.25"/>
  </sheetData>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 downs'!$O$2:$O$6</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X183"/>
  <sheetViews>
    <sheetView tabSelected="1" topLeftCell="A9" zoomScale="108" zoomScaleNormal="90" workbookViewId="0">
      <selection activeCell="C13" sqref="C13:G13"/>
    </sheetView>
  </sheetViews>
  <sheetFormatPr defaultRowHeight="15" x14ac:dyDescent="0.25"/>
  <cols>
    <col min="1" max="1" width="5.85546875" customWidth="1"/>
    <col min="2" max="2" width="2.42578125" customWidth="1"/>
    <col min="4" max="4" width="10" customWidth="1"/>
    <col min="5" max="5" width="16.140625" customWidth="1"/>
    <col min="6" max="6" width="23.140625" customWidth="1"/>
    <col min="7" max="7" width="15.28515625" customWidth="1"/>
    <col min="8" max="8" width="11" customWidth="1"/>
    <col min="10" max="10" width="7.42578125" customWidth="1"/>
    <col min="11" max="11" width="3" hidden="1" customWidth="1"/>
    <col min="12" max="12" width="8.140625" hidden="1" customWidth="1"/>
    <col min="13" max="13" width="8.7109375" customWidth="1"/>
    <col min="14" max="14" width="47.85546875" customWidth="1"/>
    <col min="15" max="15" width="51.5703125" customWidth="1"/>
    <col min="17" max="17" width="8.7109375" style="82"/>
  </cols>
  <sheetData>
    <row r="1" spans="1:17" s="78" customFormat="1" x14ac:dyDescent="0.25">
      <c r="A1" s="80"/>
      <c r="B1" s="80"/>
      <c r="C1" s="80"/>
      <c r="D1" s="80"/>
      <c r="E1" s="80"/>
      <c r="F1" s="80"/>
      <c r="G1" s="80"/>
      <c r="H1" s="80"/>
      <c r="I1" s="80"/>
      <c r="J1" s="80"/>
      <c r="M1" s="239"/>
      <c r="N1" s="239"/>
      <c r="O1" s="239"/>
      <c r="P1" s="239"/>
      <c r="Q1" s="82"/>
    </row>
    <row r="2" spans="1:17" ht="21" x14ac:dyDescent="0.35">
      <c r="A2" s="80"/>
      <c r="B2" s="110" t="s">
        <v>180</v>
      </c>
      <c r="C2" s="80"/>
      <c r="D2" s="80"/>
      <c r="E2" s="80"/>
      <c r="F2" s="80"/>
      <c r="G2" s="80"/>
      <c r="H2" s="80"/>
      <c r="I2" s="80"/>
      <c r="J2" s="80"/>
      <c r="K2" s="82"/>
      <c r="L2" s="126" t="s">
        <v>176</v>
      </c>
      <c r="M2" s="79"/>
      <c r="N2" s="296" t="s">
        <v>459</v>
      </c>
      <c r="O2" s="296"/>
      <c r="P2" s="79"/>
    </row>
    <row r="3" spans="1:17" x14ac:dyDescent="0.25">
      <c r="A3" s="80"/>
      <c r="B3" s="297" t="s">
        <v>432</v>
      </c>
      <c r="C3" s="297"/>
      <c r="D3" s="297"/>
      <c r="E3" s="297"/>
      <c r="F3" s="297"/>
      <c r="G3" s="297"/>
      <c r="H3" s="297"/>
      <c r="I3" s="297"/>
      <c r="J3" s="80"/>
      <c r="K3" s="82"/>
      <c r="L3" s="84"/>
      <c r="M3" s="79"/>
      <c r="N3" s="88"/>
      <c r="O3" s="88"/>
      <c r="P3" s="79"/>
    </row>
    <row r="4" spans="1:17" x14ac:dyDescent="0.25">
      <c r="A4" s="80"/>
      <c r="B4" s="297"/>
      <c r="C4" s="297"/>
      <c r="D4" s="297"/>
      <c r="E4" s="297"/>
      <c r="F4" s="297"/>
      <c r="G4" s="297"/>
      <c r="H4" s="297"/>
      <c r="I4" s="297"/>
      <c r="J4" s="80"/>
      <c r="K4" s="82"/>
      <c r="L4" s="84"/>
      <c r="M4" s="79"/>
      <c r="N4" s="88"/>
      <c r="O4" s="88"/>
      <c r="P4" s="79"/>
    </row>
    <row r="5" spans="1:17" ht="14.45" customHeight="1" x14ac:dyDescent="0.25">
      <c r="A5" s="80"/>
      <c r="B5" s="111"/>
      <c r="C5" s="111"/>
      <c r="D5" s="111"/>
      <c r="E5" s="111"/>
      <c r="F5" s="111"/>
      <c r="G5" s="111"/>
      <c r="H5" s="111"/>
      <c r="I5" s="111"/>
      <c r="J5" s="80"/>
      <c r="K5" s="82"/>
      <c r="L5" s="84"/>
      <c r="M5" s="79"/>
      <c r="N5" s="88"/>
      <c r="O5" s="88"/>
      <c r="P5" s="79"/>
    </row>
    <row r="6" spans="1:17" x14ac:dyDescent="0.25">
      <c r="A6" s="80"/>
      <c r="B6" s="262"/>
      <c r="C6" s="80"/>
      <c r="D6" s="80"/>
      <c r="E6" s="80"/>
      <c r="F6" s="80"/>
      <c r="G6" s="80"/>
      <c r="H6" s="80"/>
      <c r="I6" s="80"/>
      <c r="J6" s="80"/>
      <c r="K6" s="82"/>
      <c r="L6" s="79"/>
      <c r="M6" s="79"/>
      <c r="N6" s="79"/>
      <c r="O6" s="79"/>
      <c r="P6" s="79"/>
    </row>
    <row r="7" spans="1:17" s="78" customFormat="1" x14ac:dyDescent="0.25">
      <c r="A7" s="80"/>
      <c r="B7" s="256"/>
      <c r="C7" s="80"/>
      <c r="D7" s="80"/>
      <c r="E7" s="80"/>
      <c r="F7" s="80"/>
      <c r="G7" s="80"/>
      <c r="H7" s="80"/>
      <c r="I7" s="80"/>
      <c r="J7" s="80"/>
      <c r="K7" s="82"/>
      <c r="L7" s="79"/>
      <c r="M7" s="79"/>
      <c r="N7" s="79"/>
      <c r="O7" s="79"/>
      <c r="P7" s="79"/>
      <c r="Q7" s="82"/>
    </row>
    <row r="8" spans="1:17" ht="18.75" x14ac:dyDescent="0.3">
      <c r="A8" s="80"/>
      <c r="B8" s="94" t="s">
        <v>181</v>
      </c>
      <c r="C8" s="95"/>
      <c r="D8" s="95"/>
      <c r="E8" s="95"/>
      <c r="F8" s="95"/>
      <c r="G8" s="95"/>
      <c r="H8" s="95"/>
      <c r="I8" s="95"/>
      <c r="J8" s="80"/>
      <c r="K8" s="82"/>
      <c r="L8" s="79"/>
      <c r="M8" s="79"/>
      <c r="N8" s="87" t="s">
        <v>193</v>
      </c>
      <c r="O8" s="79"/>
      <c r="P8" s="79"/>
    </row>
    <row r="9" spans="1:17" ht="78.95" customHeight="1" x14ac:dyDescent="0.25">
      <c r="A9" s="80"/>
      <c r="B9" s="298" t="s">
        <v>433</v>
      </c>
      <c r="C9" s="298"/>
      <c r="D9" s="298"/>
      <c r="E9" s="298"/>
      <c r="F9" s="298"/>
      <c r="G9" s="298"/>
      <c r="H9" s="298"/>
      <c r="I9" s="298"/>
      <c r="J9" s="80"/>
      <c r="K9" s="82"/>
      <c r="L9" s="79" t="s">
        <v>62</v>
      </c>
      <c r="M9" s="79"/>
      <c r="N9" s="292" t="s">
        <v>434</v>
      </c>
      <c r="O9" s="292"/>
      <c r="P9" s="79"/>
    </row>
    <row r="10" spans="1:17" x14ac:dyDescent="0.25">
      <c r="A10" s="80"/>
      <c r="B10" s="299" t="s">
        <v>203</v>
      </c>
      <c r="C10" s="299"/>
      <c r="D10" s="299"/>
      <c r="E10" s="150"/>
      <c r="F10" s="95"/>
      <c r="G10" s="95"/>
      <c r="H10" s="95"/>
      <c r="I10" s="95"/>
      <c r="J10" s="80"/>
      <c r="K10" s="82"/>
      <c r="L10" s="79"/>
      <c r="M10" s="79"/>
      <c r="N10" s="53"/>
      <c r="O10" s="53"/>
      <c r="P10" s="79"/>
    </row>
    <row r="11" spans="1:17" ht="14.45" customHeight="1" x14ac:dyDescent="0.25">
      <c r="A11" s="80"/>
      <c r="B11" s="112"/>
      <c r="C11" s="95"/>
      <c r="D11" s="95"/>
      <c r="E11" s="95"/>
      <c r="F11" s="95"/>
      <c r="G11" s="95"/>
      <c r="H11" s="95"/>
      <c r="I11" s="95"/>
      <c r="J11" s="80"/>
      <c r="K11" s="82"/>
      <c r="L11" s="79"/>
      <c r="M11" s="79"/>
      <c r="N11" s="292" t="s">
        <v>446</v>
      </c>
      <c r="O11" s="292"/>
      <c r="P11" s="79"/>
    </row>
    <row r="12" spans="1:17" x14ac:dyDescent="0.25">
      <c r="A12" s="80"/>
      <c r="B12" s="286" t="s">
        <v>182</v>
      </c>
      <c r="C12" s="286"/>
      <c r="D12" s="286"/>
      <c r="E12" s="286"/>
      <c r="F12" s="286"/>
      <c r="G12" s="286"/>
      <c r="H12" s="113"/>
      <c r="I12" s="113"/>
      <c r="J12" s="80"/>
      <c r="K12" s="82"/>
      <c r="L12" s="85"/>
      <c r="M12" s="79"/>
      <c r="N12" s="213"/>
      <c r="O12" s="53"/>
      <c r="P12" s="79"/>
    </row>
    <row r="13" spans="1:17" x14ac:dyDescent="0.25">
      <c r="A13" s="80"/>
      <c r="B13" s="118"/>
      <c r="C13" s="300"/>
      <c r="D13" s="301"/>
      <c r="E13" s="301"/>
      <c r="F13" s="301"/>
      <c r="G13" s="302"/>
      <c r="H13" s="95"/>
      <c r="I13" s="95"/>
      <c r="J13" s="80"/>
      <c r="K13" s="82"/>
      <c r="L13" s="86">
        <f>IF(C13="significantly reduce GHGs released",2, IF(C13="slightly reduce GHGs released",1, IF(C13="not applicable/no impact",0, IF(C13="slightly increase GHGs released", -1, IF(C13="significantly increase GHGs released", -2, IF(C13="",20,""))))))</f>
        <v>20</v>
      </c>
      <c r="M13" s="79"/>
      <c r="N13" s="69" t="s">
        <v>436</v>
      </c>
      <c r="O13" s="69" t="s">
        <v>435</v>
      </c>
      <c r="P13" s="79"/>
    </row>
    <row r="14" spans="1:17" x14ac:dyDescent="0.25">
      <c r="A14" s="80"/>
      <c r="B14" s="114"/>
      <c r="C14" s="114"/>
      <c r="D14" s="114"/>
      <c r="E14" s="114"/>
      <c r="F14" s="114"/>
      <c r="G14" s="114"/>
      <c r="H14" s="114"/>
      <c r="I14" s="114"/>
      <c r="J14" s="80"/>
      <c r="K14" s="82"/>
      <c r="L14" s="85"/>
      <c r="M14" s="79"/>
      <c r="N14" s="237" t="s">
        <v>536</v>
      </c>
      <c r="O14" s="237" t="s">
        <v>565</v>
      </c>
      <c r="P14" s="79"/>
    </row>
    <row r="15" spans="1:17" x14ac:dyDescent="0.25">
      <c r="A15" s="80"/>
      <c r="B15" s="115" t="s">
        <v>196</v>
      </c>
      <c r="C15" s="95"/>
      <c r="D15" s="95"/>
      <c r="E15" s="95"/>
      <c r="F15" s="95"/>
      <c r="G15" s="148" t="s">
        <v>194</v>
      </c>
      <c r="H15" s="95"/>
      <c r="I15" s="95"/>
      <c r="J15" s="80"/>
      <c r="K15" s="82"/>
      <c r="L15" s="79"/>
      <c r="M15" s="79"/>
      <c r="N15" s="237" t="s">
        <v>537</v>
      </c>
      <c r="O15" s="237" t="s">
        <v>540</v>
      </c>
      <c r="P15" s="79"/>
    </row>
    <row r="16" spans="1:17" ht="14.45" customHeight="1" x14ac:dyDescent="0.25">
      <c r="A16" s="80"/>
      <c r="B16" s="116"/>
      <c r="C16" s="283"/>
      <c r="D16" s="284"/>
      <c r="E16" s="284"/>
      <c r="F16" s="284"/>
      <c r="G16" s="285"/>
      <c r="H16" s="116"/>
      <c r="I16" s="116"/>
      <c r="J16" s="80"/>
      <c r="K16" s="82"/>
      <c r="L16" s="155" t="str">
        <f>IF(C16="yes",2,IF(C16="no",1,"0"))</f>
        <v>0</v>
      </c>
      <c r="M16" s="79"/>
      <c r="N16" s="237" t="s">
        <v>538</v>
      </c>
      <c r="O16" s="237" t="s">
        <v>541</v>
      </c>
      <c r="P16" s="79"/>
    </row>
    <row r="17" spans="1:21" x14ac:dyDescent="0.25">
      <c r="A17" s="80"/>
      <c r="B17" s="95"/>
      <c r="C17" s="95"/>
      <c r="D17" s="95"/>
      <c r="E17" s="95"/>
      <c r="F17" s="95"/>
      <c r="G17" s="95"/>
      <c r="H17" s="95"/>
      <c r="I17" s="95"/>
      <c r="J17" s="80"/>
      <c r="K17" s="82"/>
      <c r="L17" s="79"/>
      <c r="M17" s="79"/>
      <c r="N17" s="237" t="s">
        <v>539</v>
      </c>
      <c r="O17" s="237" t="s">
        <v>542</v>
      </c>
      <c r="P17" s="79"/>
    </row>
    <row r="18" spans="1:21" ht="14.45" customHeight="1" x14ac:dyDescent="0.25">
      <c r="A18" s="80"/>
      <c r="B18" s="286" t="s">
        <v>195</v>
      </c>
      <c r="C18" s="286"/>
      <c r="D18" s="286"/>
      <c r="E18" s="286"/>
      <c r="F18" s="286"/>
      <c r="G18" s="286"/>
      <c r="H18" s="113"/>
      <c r="I18" s="113"/>
      <c r="J18" s="80"/>
      <c r="K18" s="82"/>
      <c r="L18" s="85"/>
      <c r="M18" s="79"/>
      <c r="N18" s="69" t="s">
        <v>566</v>
      </c>
      <c r="O18" s="237" t="s">
        <v>543</v>
      </c>
      <c r="P18" s="79"/>
    </row>
    <row r="19" spans="1:21" x14ac:dyDescent="0.25">
      <c r="A19" s="80"/>
      <c r="B19" s="116"/>
      <c r="C19" s="283"/>
      <c r="D19" s="284"/>
      <c r="E19" s="284"/>
      <c r="F19" s="284"/>
      <c r="G19" s="285"/>
      <c r="H19" s="95"/>
      <c r="I19" s="95"/>
      <c r="J19" s="80"/>
      <c r="K19" s="82"/>
      <c r="L19" s="155" t="str">
        <f>IF(C19="yes",2,IF(C19="no",1,"0"))</f>
        <v>0</v>
      </c>
      <c r="M19" s="79"/>
      <c r="N19" s="53"/>
      <c r="O19" s="53"/>
      <c r="P19" s="79"/>
    </row>
    <row r="20" spans="1:21" ht="14.45" customHeight="1" x14ac:dyDescent="0.25">
      <c r="A20" s="80"/>
      <c r="B20" s="95"/>
      <c r="C20" s="95"/>
      <c r="D20" s="95"/>
      <c r="E20" s="95"/>
      <c r="F20" s="95"/>
      <c r="G20" s="95"/>
      <c r="H20" s="95"/>
      <c r="I20" s="95"/>
      <c r="J20" s="80"/>
      <c r="K20" s="82"/>
      <c r="L20" s="87"/>
      <c r="M20" s="79"/>
      <c r="N20" s="53"/>
      <c r="O20" s="53"/>
      <c r="P20" s="79"/>
    </row>
    <row r="21" spans="1:21" s="78" customFormat="1" ht="14.45" customHeight="1" x14ac:dyDescent="0.25">
      <c r="A21" s="80"/>
      <c r="B21" s="115" t="s">
        <v>210</v>
      </c>
      <c r="C21" s="115" t="s">
        <v>211</v>
      </c>
      <c r="D21" s="95"/>
      <c r="E21" s="95"/>
      <c r="F21" s="95"/>
      <c r="G21" s="95"/>
      <c r="H21" s="95"/>
      <c r="I21" s="95"/>
      <c r="J21" s="80"/>
      <c r="K21" s="82"/>
      <c r="L21" s="87">
        <f>IF(C13="",20,((L13*L16)*L19))</f>
        <v>20</v>
      </c>
      <c r="M21" s="79"/>
      <c r="N21" s="53"/>
      <c r="O21" s="53"/>
      <c r="P21" s="79"/>
      <c r="Q21" s="82"/>
    </row>
    <row r="22" spans="1:21" s="78" customFormat="1" ht="44.45" customHeight="1" x14ac:dyDescent="0.25">
      <c r="A22" s="80"/>
      <c r="B22" s="95"/>
      <c r="C22" s="273"/>
      <c r="D22" s="274"/>
      <c r="E22" s="274"/>
      <c r="F22" s="274"/>
      <c r="G22" s="275"/>
      <c r="H22" s="95"/>
      <c r="I22" s="95"/>
      <c r="J22" s="80"/>
      <c r="K22" s="82"/>
      <c r="L22" s="151">
        <f>IF(C22="",0,1)</f>
        <v>0</v>
      </c>
      <c r="M22" s="79"/>
      <c r="N22" s="57"/>
      <c r="O22" s="57"/>
      <c r="P22" s="79"/>
      <c r="Q22" s="82"/>
    </row>
    <row r="23" spans="1:21" ht="15.75" thickBot="1" x14ac:dyDescent="0.3">
      <c r="A23" s="80"/>
      <c r="B23" s="117"/>
      <c r="C23" s="117"/>
      <c r="D23" s="117"/>
      <c r="E23" s="117"/>
      <c r="F23" s="117"/>
      <c r="G23" s="117"/>
      <c r="H23" s="117"/>
      <c r="I23" s="117"/>
      <c r="J23" s="80"/>
      <c r="K23" s="82"/>
      <c r="L23" s="87"/>
      <c r="M23" s="79"/>
      <c r="N23" s="57"/>
      <c r="O23" s="57"/>
      <c r="P23" s="79"/>
    </row>
    <row r="24" spans="1:21" ht="14.45" customHeight="1" x14ac:dyDescent="0.25">
      <c r="A24" s="80"/>
      <c r="B24" s="80"/>
      <c r="C24" s="80"/>
      <c r="D24" s="80"/>
      <c r="E24" s="80"/>
      <c r="F24" s="80"/>
      <c r="G24" s="80"/>
      <c r="H24" s="80"/>
      <c r="I24" s="80"/>
      <c r="J24" s="80"/>
      <c r="K24" s="82"/>
      <c r="L24" s="87"/>
      <c r="M24" s="79"/>
      <c r="N24" s="85"/>
      <c r="O24" s="85"/>
      <c r="P24" s="79"/>
    </row>
    <row r="25" spans="1:21" ht="18.75" x14ac:dyDescent="0.3">
      <c r="A25" s="80"/>
      <c r="B25" s="81" t="s">
        <v>275</v>
      </c>
      <c r="C25" s="80"/>
      <c r="D25" s="80"/>
      <c r="E25" s="80"/>
      <c r="F25" s="80"/>
      <c r="G25" s="80"/>
      <c r="H25" s="80"/>
      <c r="I25" s="80"/>
      <c r="J25" s="80"/>
      <c r="K25" s="82"/>
      <c r="L25" s="79"/>
      <c r="M25" s="79"/>
      <c r="N25" s="87" t="s">
        <v>193</v>
      </c>
      <c r="O25" s="79"/>
      <c r="P25" s="79"/>
    </row>
    <row r="26" spans="1:21" ht="80.45" customHeight="1" x14ac:dyDescent="0.25">
      <c r="A26" s="80"/>
      <c r="B26" s="276" t="s">
        <v>439</v>
      </c>
      <c r="C26" s="276"/>
      <c r="D26" s="276"/>
      <c r="E26" s="276"/>
      <c r="F26" s="276"/>
      <c r="G26" s="276"/>
      <c r="H26" s="276"/>
      <c r="I26" s="276"/>
      <c r="J26" s="80"/>
      <c r="K26" s="82"/>
      <c r="L26" s="77"/>
      <c r="M26" s="79"/>
      <c r="N26" s="276" t="s">
        <v>440</v>
      </c>
      <c r="O26" s="276"/>
      <c r="P26" s="79"/>
      <c r="R26" s="78"/>
      <c r="S26" s="78"/>
      <c r="T26" s="78"/>
      <c r="U26" s="78"/>
    </row>
    <row r="27" spans="1:21" x14ac:dyDescent="0.25">
      <c r="A27" s="80"/>
      <c r="B27" s="277" t="s">
        <v>169</v>
      </c>
      <c r="C27" s="277"/>
      <c r="D27" s="294" t="s">
        <v>359</v>
      </c>
      <c r="E27" s="294"/>
      <c r="F27" s="241"/>
      <c r="G27" s="190"/>
      <c r="H27" s="80"/>
      <c r="I27" s="80"/>
      <c r="J27" s="80"/>
      <c r="K27" s="82"/>
      <c r="L27" s="77"/>
      <c r="M27" s="79"/>
      <c r="N27" s="292" t="s">
        <v>446</v>
      </c>
      <c r="O27" s="292"/>
      <c r="P27" s="79"/>
      <c r="R27" s="78"/>
      <c r="S27" s="78"/>
      <c r="T27" s="78"/>
      <c r="U27" s="78"/>
    </row>
    <row r="28" spans="1:21" ht="14.45" customHeight="1" x14ac:dyDescent="0.25">
      <c r="A28" s="80"/>
      <c r="B28" s="80"/>
      <c r="C28" s="80"/>
      <c r="D28" s="80"/>
      <c r="E28" s="80"/>
      <c r="F28" s="80"/>
      <c r="G28" s="80"/>
      <c r="H28" s="80"/>
      <c r="I28" s="121"/>
      <c r="J28" s="80"/>
      <c r="K28" s="82"/>
      <c r="L28" s="77"/>
      <c r="M28" s="79"/>
      <c r="N28" s="211"/>
      <c r="O28" s="211"/>
      <c r="P28" s="79"/>
    </row>
    <row r="29" spans="1:21" x14ac:dyDescent="0.25">
      <c r="A29" s="80"/>
      <c r="B29" s="278" t="s">
        <v>184</v>
      </c>
      <c r="C29" s="278"/>
      <c r="D29" s="278"/>
      <c r="E29" s="278"/>
      <c r="F29" s="278"/>
      <c r="G29" s="278"/>
      <c r="H29" s="278"/>
      <c r="I29" s="278"/>
      <c r="J29" s="80"/>
      <c r="K29" s="82"/>
      <c r="L29" s="66"/>
      <c r="M29" s="79"/>
      <c r="N29" s="69" t="s">
        <v>438</v>
      </c>
      <c r="O29" s="69" t="s">
        <v>437</v>
      </c>
      <c r="P29" s="79"/>
    </row>
    <row r="30" spans="1:21" ht="14.45" customHeight="1" x14ac:dyDescent="0.25">
      <c r="A30" s="80"/>
      <c r="B30" s="114"/>
      <c r="C30" s="279"/>
      <c r="D30" s="280"/>
      <c r="E30" s="280"/>
      <c r="F30" s="280"/>
      <c r="G30" s="281"/>
      <c r="H30" s="80"/>
      <c r="I30" s="80"/>
      <c r="J30" s="80"/>
      <c r="K30" s="82"/>
      <c r="L30" s="1">
        <f>IF(C30="significantly decrease air pollutants",2,IF(C30="slightly decrease air pollutants",1,IF(C30="not applicable/no impact",0,IF(C30="slightly increase air pollutants",-1,IF(C30="significantly increase air pollutants",-2,IF(C30="",20,""))))))</f>
        <v>20</v>
      </c>
      <c r="M30" s="79"/>
      <c r="N30" s="237" t="s">
        <v>568</v>
      </c>
      <c r="O30" s="237" t="s">
        <v>567</v>
      </c>
      <c r="P30" s="79"/>
    </row>
    <row r="31" spans="1:21" x14ac:dyDescent="0.25">
      <c r="A31" s="80"/>
      <c r="B31" s="119"/>
      <c r="C31" s="119"/>
      <c r="D31" s="119"/>
      <c r="E31" s="119"/>
      <c r="F31" s="119"/>
      <c r="G31" s="119"/>
      <c r="H31" s="119"/>
      <c r="I31" s="119"/>
      <c r="J31" s="80"/>
      <c r="K31" s="82"/>
      <c r="L31" s="66"/>
      <c r="M31" s="79"/>
      <c r="N31" s="69" t="s">
        <v>577</v>
      </c>
      <c r="O31" s="69" t="s">
        <v>663</v>
      </c>
      <c r="P31" s="79"/>
    </row>
    <row r="32" spans="1:21" x14ac:dyDescent="0.25">
      <c r="A32" s="80"/>
      <c r="B32" s="120" t="s">
        <v>171</v>
      </c>
      <c r="C32" s="80"/>
      <c r="D32" s="80"/>
      <c r="E32" s="80"/>
      <c r="F32" s="80"/>
      <c r="G32" s="80"/>
      <c r="H32" s="80"/>
      <c r="I32" s="80"/>
      <c r="J32" s="80"/>
      <c r="K32" s="82"/>
      <c r="L32" s="77"/>
      <c r="M32" s="79"/>
      <c r="N32" s="69" t="s">
        <v>570</v>
      </c>
      <c r="O32" s="69" t="s">
        <v>569</v>
      </c>
      <c r="P32" s="79"/>
    </row>
    <row r="33" spans="1:21" x14ac:dyDescent="0.25">
      <c r="A33" s="80"/>
      <c r="B33" s="116"/>
      <c r="C33" s="283"/>
      <c r="D33" s="284"/>
      <c r="E33" s="284"/>
      <c r="F33" s="284"/>
      <c r="G33" s="285"/>
      <c r="H33" s="121"/>
      <c r="I33" s="121"/>
      <c r="J33" s="80"/>
      <c r="K33" s="82"/>
      <c r="L33" s="156" t="str">
        <f>IF(C33="yes",2,IF(C33="no",1,"0"))</f>
        <v>0</v>
      </c>
      <c r="M33" s="79"/>
      <c r="P33" s="79"/>
    </row>
    <row r="34" spans="1:21" ht="14.45" customHeight="1" x14ac:dyDescent="0.25">
      <c r="A34" s="80"/>
      <c r="B34" s="80"/>
      <c r="C34" s="80"/>
      <c r="D34" s="80"/>
      <c r="E34" s="80"/>
      <c r="F34" s="80"/>
      <c r="G34" s="80"/>
      <c r="H34" s="80"/>
      <c r="I34" s="80"/>
      <c r="J34" s="80"/>
      <c r="K34" s="82"/>
      <c r="L34" s="77"/>
      <c r="M34" s="79"/>
      <c r="N34" s="53"/>
      <c r="O34" s="53"/>
      <c r="P34" s="79"/>
    </row>
    <row r="35" spans="1:21" x14ac:dyDescent="0.25">
      <c r="A35" s="80"/>
      <c r="B35" s="286" t="s">
        <v>371</v>
      </c>
      <c r="C35" s="287"/>
      <c r="D35" s="287"/>
      <c r="E35" s="287"/>
      <c r="F35" s="287"/>
      <c r="G35" s="287"/>
      <c r="H35" s="122"/>
      <c r="I35" s="122"/>
      <c r="J35" s="80"/>
      <c r="K35" s="82"/>
      <c r="L35" s="66"/>
      <c r="M35" s="79"/>
      <c r="N35" s="53"/>
      <c r="O35" s="53"/>
      <c r="P35" s="79"/>
      <c r="S35" s="78"/>
      <c r="T35" s="78"/>
    </row>
    <row r="36" spans="1:21" ht="14.45" customHeight="1" x14ac:dyDescent="0.25">
      <c r="A36" s="95"/>
      <c r="B36" s="114"/>
      <c r="C36" s="279"/>
      <c r="D36" s="280"/>
      <c r="E36" s="280"/>
      <c r="F36" s="280"/>
      <c r="G36" s="281"/>
      <c r="H36" s="80"/>
      <c r="I36" s="80"/>
      <c r="J36" s="80"/>
      <c r="K36" s="82"/>
      <c r="L36" s="156" t="str">
        <f>IF(C36="yes",2,IF(C36="no",1,"0"))</f>
        <v>0</v>
      </c>
      <c r="M36" s="79"/>
      <c r="N36" s="185"/>
      <c r="O36" s="185"/>
      <c r="P36" s="79"/>
      <c r="S36" s="78"/>
      <c r="T36" s="78"/>
    </row>
    <row r="37" spans="1:21" ht="14.45" customHeight="1" x14ac:dyDescent="0.25">
      <c r="A37" s="80"/>
      <c r="B37" s="80"/>
      <c r="C37" s="157"/>
      <c r="D37" s="157"/>
      <c r="E37" s="157"/>
      <c r="F37" s="157"/>
      <c r="G37" s="157"/>
      <c r="H37" s="80"/>
      <c r="I37" s="80"/>
      <c r="J37" s="80"/>
      <c r="K37" s="82"/>
      <c r="L37" s="60">
        <f>IF(C30="",20,((L30*L33)*L36))</f>
        <v>20</v>
      </c>
      <c r="M37" s="79"/>
      <c r="N37" s="186"/>
      <c r="O37" s="185"/>
      <c r="P37" s="79"/>
      <c r="S37" s="78"/>
      <c r="T37" s="78"/>
      <c r="U37" s="78"/>
    </row>
    <row r="38" spans="1:21" s="78" customFormat="1" x14ac:dyDescent="0.25">
      <c r="A38" s="80"/>
      <c r="B38" s="115" t="s">
        <v>210</v>
      </c>
      <c r="C38" s="115" t="s">
        <v>211</v>
      </c>
      <c r="D38" s="95"/>
      <c r="E38" s="95"/>
      <c r="F38" s="95"/>
      <c r="G38" s="95"/>
      <c r="H38" s="80"/>
      <c r="I38" s="80"/>
      <c r="J38" s="80"/>
      <c r="K38" s="82"/>
      <c r="L38" s="60"/>
      <c r="M38" s="79"/>
      <c r="N38" s="295"/>
      <c r="O38" s="295"/>
      <c r="P38" s="79"/>
      <c r="Q38" s="82"/>
      <c r="R38"/>
      <c r="S38"/>
      <c r="U38"/>
    </row>
    <row r="39" spans="1:21" s="78" customFormat="1" ht="44.45" customHeight="1" x14ac:dyDescent="0.25">
      <c r="A39" s="80"/>
      <c r="B39" s="95"/>
      <c r="C39" s="288"/>
      <c r="D39" s="289"/>
      <c r="E39" s="289"/>
      <c r="F39" s="289"/>
      <c r="G39" s="290"/>
      <c r="H39" s="80"/>
      <c r="I39" s="80"/>
      <c r="J39" s="80"/>
      <c r="K39" s="82"/>
      <c r="L39" s="154">
        <f>IF(C39="",0,1)</f>
        <v>0</v>
      </c>
      <c r="M39" s="79"/>
      <c r="N39" s="53"/>
      <c r="O39" s="53"/>
      <c r="P39" s="79"/>
      <c r="Q39" s="82"/>
    </row>
    <row r="40" spans="1:21" ht="14.45" customHeight="1" thickBot="1" x14ac:dyDescent="0.3">
      <c r="A40" s="80"/>
      <c r="B40" s="117"/>
      <c r="C40" s="117"/>
      <c r="D40" s="117"/>
      <c r="E40" s="117"/>
      <c r="F40" s="117"/>
      <c r="G40" s="117"/>
      <c r="H40" s="117"/>
      <c r="I40" s="117"/>
      <c r="J40" s="80"/>
      <c r="K40" s="82"/>
      <c r="L40" s="60"/>
      <c r="M40" s="79"/>
      <c r="N40" s="53"/>
      <c r="O40" s="53"/>
      <c r="P40" s="79"/>
      <c r="R40" s="78"/>
      <c r="S40" s="78"/>
      <c r="T40" s="78"/>
      <c r="U40" s="78"/>
    </row>
    <row r="41" spans="1:21" x14ac:dyDescent="0.25">
      <c r="A41" s="80"/>
      <c r="B41" s="80"/>
      <c r="C41" s="80"/>
      <c r="D41" s="80"/>
      <c r="E41" s="80"/>
      <c r="F41" s="80"/>
      <c r="G41" s="80"/>
      <c r="H41" s="80"/>
      <c r="I41" s="80"/>
      <c r="J41" s="80"/>
      <c r="K41" s="82"/>
      <c r="L41" s="60"/>
      <c r="M41" s="79"/>
      <c r="N41" s="79"/>
      <c r="O41" s="79"/>
      <c r="P41" s="79"/>
    </row>
    <row r="42" spans="1:21" ht="18.75" x14ac:dyDescent="0.3">
      <c r="A42" s="80"/>
      <c r="B42" s="81" t="s">
        <v>187</v>
      </c>
      <c r="C42" s="80"/>
      <c r="D42" s="80"/>
      <c r="E42" s="80"/>
      <c r="F42" s="80"/>
      <c r="G42" s="80"/>
      <c r="H42" s="80"/>
      <c r="I42" s="80"/>
      <c r="J42" s="80"/>
      <c r="K42" s="82"/>
      <c r="L42" s="60"/>
      <c r="M42" s="79"/>
      <c r="N42" s="87" t="s">
        <v>193</v>
      </c>
      <c r="O42" s="79"/>
      <c r="P42" s="79"/>
    </row>
    <row r="43" spans="1:21" ht="80.45" customHeight="1" x14ac:dyDescent="0.25">
      <c r="A43" s="80"/>
      <c r="B43" s="293" t="s">
        <v>497</v>
      </c>
      <c r="C43" s="293"/>
      <c r="D43" s="293"/>
      <c r="E43" s="293"/>
      <c r="F43" s="293"/>
      <c r="G43" s="293"/>
      <c r="H43" s="293"/>
      <c r="I43" s="293"/>
      <c r="J43" s="80"/>
      <c r="M43" s="79"/>
      <c r="N43" s="292" t="s">
        <v>441</v>
      </c>
      <c r="O43" s="292"/>
      <c r="P43" s="79"/>
      <c r="R43" s="78"/>
      <c r="S43" s="78"/>
      <c r="T43" s="78"/>
      <c r="U43" s="78"/>
    </row>
    <row r="44" spans="1:21" ht="26.1" customHeight="1" x14ac:dyDescent="0.25">
      <c r="A44" s="80"/>
      <c r="B44" s="277" t="s">
        <v>169</v>
      </c>
      <c r="C44" s="277"/>
      <c r="D44" s="80"/>
      <c r="E44" s="80"/>
      <c r="F44" s="80"/>
      <c r="G44" s="80"/>
      <c r="H44" s="80"/>
      <c r="I44" s="80"/>
      <c r="J44" s="80"/>
      <c r="M44" s="79"/>
      <c r="N44" s="282" t="s">
        <v>446</v>
      </c>
      <c r="O44" s="282"/>
      <c r="P44" s="79"/>
    </row>
    <row r="45" spans="1:21" x14ac:dyDescent="0.25">
      <c r="A45" s="80"/>
      <c r="B45" s="80"/>
      <c r="C45" s="80"/>
      <c r="D45" s="80"/>
      <c r="E45" s="80"/>
      <c r="F45" s="80"/>
      <c r="G45" s="80"/>
      <c r="H45" s="80"/>
      <c r="I45" s="80"/>
      <c r="J45" s="80"/>
      <c r="M45" s="79"/>
      <c r="N45" s="69" t="s">
        <v>442</v>
      </c>
      <c r="O45" s="69" t="s">
        <v>443</v>
      </c>
      <c r="P45" s="79"/>
    </row>
    <row r="46" spans="1:21" x14ac:dyDescent="0.25">
      <c r="A46" s="80"/>
      <c r="B46" s="278" t="s">
        <v>290</v>
      </c>
      <c r="C46" s="278"/>
      <c r="D46" s="278"/>
      <c r="E46" s="278"/>
      <c r="F46" s="278"/>
      <c r="G46" s="278"/>
      <c r="H46" s="278"/>
      <c r="I46" s="278"/>
      <c r="J46" s="80"/>
      <c r="M46" s="79"/>
      <c r="N46" s="69" t="s">
        <v>571</v>
      </c>
      <c r="O46" s="69" t="s">
        <v>575</v>
      </c>
      <c r="P46" s="79"/>
    </row>
    <row r="47" spans="1:21" x14ac:dyDescent="0.25">
      <c r="A47" s="80"/>
      <c r="B47" s="114"/>
      <c r="C47" s="279"/>
      <c r="D47" s="280"/>
      <c r="E47" s="280"/>
      <c r="F47" s="280"/>
      <c r="G47" s="281"/>
      <c r="H47" s="80"/>
      <c r="I47" s="80"/>
      <c r="J47" s="80"/>
      <c r="L47" s="1">
        <f>IF(C47="significantly encourage the use of sustainable transport",2, IF(C47="slightly encourage the use of sustainable transport ",1, IF(C47="not applicable/no impact",0, IF(C47="slightly discourage the use of sustainable transport", -1, IF(C47="Significantly discourage the use of sustainable transport ", -2, IF(C47="",20, ""))))))</f>
        <v>20</v>
      </c>
      <c r="M47" s="79"/>
      <c r="N47" s="69" t="s">
        <v>572</v>
      </c>
      <c r="O47" s="69" t="s">
        <v>576</v>
      </c>
      <c r="P47" s="79"/>
    </row>
    <row r="48" spans="1:21" x14ac:dyDescent="0.25">
      <c r="A48" s="80"/>
      <c r="B48" s="119"/>
      <c r="C48" s="119"/>
      <c r="D48" s="119"/>
      <c r="E48" s="119"/>
      <c r="F48" s="119"/>
      <c r="G48" s="119"/>
      <c r="H48" s="119"/>
      <c r="I48" s="119"/>
      <c r="J48" s="80"/>
      <c r="M48" s="79"/>
      <c r="N48" s="69" t="s">
        <v>574</v>
      </c>
      <c r="O48" s="69" t="s">
        <v>578</v>
      </c>
      <c r="P48" s="79"/>
    </row>
    <row r="49" spans="1:21" x14ac:dyDescent="0.25">
      <c r="A49" s="80"/>
      <c r="B49" s="120" t="s">
        <v>171</v>
      </c>
      <c r="C49" s="80"/>
      <c r="D49" s="80"/>
      <c r="E49" s="80"/>
      <c r="F49" s="80"/>
      <c r="G49" s="80"/>
      <c r="H49" s="80"/>
      <c r="I49" s="80"/>
      <c r="J49" s="80"/>
      <c r="M49" s="79"/>
      <c r="N49" s="69" t="s">
        <v>573</v>
      </c>
      <c r="O49" s="69" t="s">
        <v>579</v>
      </c>
      <c r="P49" s="79"/>
    </row>
    <row r="50" spans="1:21" x14ac:dyDescent="0.25">
      <c r="A50" s="80"/>
      <c r="B50" s="116"/>
      <c r="C50" s="283"/>
      <c r="D50" s="284"/>
      <c r="E50" s="284"/>
      <c r="F50" s="284"/>
      <c r="G50" s="285"/>
      <c r="H50" s="121"/>
      <c r="I50" s="121"/>
      <c r="J50" s="80"/>
      <c r="L50" s="156" t="str">
        <f>IF(C50="yes",2,IF(C50="no",1,"0"))</f>
        <v>0</v>
      </c>
      <c r="M50" s="79"/>
      <c r="P50" s="79"/>
    </row>
    <row r="51" spans="1:21" x14ac:dyDescent="0.25">
      <c r="A51" s="80"/>
      <c r="B51" s="80"/>
      <c r="C51" s="80"/>
      <c r="D51" s="80"/>
      <c r="E51" s="80"/>
      <c r="F51" s="80"/>
      <c r="G51" s="80"/>
      <c r="H51" s="80"/>
      <c r="I51" s="80"/>
      <c r="J51" s="80"/>
      <c r="M51" s="79"/>
      <c r="N51" s="295"/>
      <c r="O51" s="295"/>
      <c r="P51" s="79"/>
    </row>
    <row r="52" spans="1:21" ht="14.45" customHeight="1" x14ac:dyDescent="0.25">
      <c r="A52" s="80"/>
      <c r="B52" s="286" t="s">
        <v>372</v>
      </c>
      <c r="C52" s="287"/>
      <c r="D52" s="287"/>
      <c r="E52" s="287"/>
      <c r="F52" s="287"/>
      <c r="G52" s="287"/>
      <c r="H52" s="122"/>
      <c r="I52" s="122"/>
      <c r="J52" s="80"/>
      <c r="M52" s="79"/>
      <c r="N52" s="295"/>
      <c r="O52" s="295"/>
      <c r="P52" s="79"/>
    </row>
    <row r="53" spans="1:21" x14ac:dyDescent="0.25">
      <c r="A53" s="95"/>
      <c r="B53" s="114"/>
      <c r="C53" s="279"/>
      <c r="D53" s="280"/>
      <c r="E53" s="280"/>
      <c r="F53" s="280"/>
      <c r="G53" s="281"/>
      <c r="H53" s="80"/>
      <c r="I53" s="80"/>
      <c r="J53" s="80"/>
      <c r="L53" s="156" t="str">
        <f>IF(C53="yes",2,IF(C53="no",1,"0"))</f>
        <v>0</v>
      </c>
      <c r="M53" s="79"/>
      <c r="N53" s="295"/>
      <c r="O53" s="295"/>
      <c r="P53" s="79"/>
    </row>
    <row r="54" spans="1:21" x14ac:dyDescent="0.25">
      <c r="A54" s="80"/>
      <c r="B54" s="80"/>
      <c r="C54" s="80"/>
      <c r="D54" s="80"/>
      <c r="E54" s="80"/>
      <c r="F54" s="80"/>
      <c r="G54" s="80"/>
      <c r="H54" s="80"/>
      <c r="I54" s="80"/>
      <c r="J54" s="80"/>
      <c r="L54" s="60">
        <f>IF(C47="",20,((L47*L50)*L53))</f>
        <v>20</v>
      </c>
      <c r="M54" s="79"/>
      <c r="N54" s="53"/>
      <c r="O54" s="53"/>
      <c r="P54" s="79"/>
    </row>
    <row r="55" spans="1:21" s="78" customFormat="1" x14ac:dyDescent="0.25">
      <c r="A55" s="80"/>
      <c r="B55" s="115" t="s">
        <v>210</v>
      </c>
      <c r="C55" s="115" t="s">
        <v>211</v>
      </c>
      <c r="D55" s="95"/>
      <c r="E55" s="95"/>
      <c r="F55" s="95"/>
      <c r="G55" s="95"/>
      <c r="H55" s="80"/>
      <c r="I55" s="80"/>
      <c r="J55" s="80"/>
      <c r="M55" s="79"/>
      <c r="N55" s="210"/>
      <c r="O55" s="210"/>
      <c r="P55" s="79"/>
      <c r="Q55" s="82"/>
      <c r="R55"/>
      <c r="S55"/>
      <c r="T55"/>
      <c r="U55"/>
    </row>
    <row r="56" spans="1:21" s="78" customFormat="1" ht="43.5" customHeight="1" x14ac:dyDescent="0.25">
      <c r="A56" s="80"/>
      <c r="B56" s="95"/>
      <c r="C56" s="288"/>
      <c r="D56" s="289"/>
      <c r="E56" s="289"/>
      <c r="F56" s="289"/>
      <c r="G56" s="290"/>
      <c r="H56" s="80"/>
      <c r="I56" s="80"/>
      <c r="J56" s="80"/>
      <c r="L56" s="1">
        <f>IF(C56="",0,1)</f>
        <v>0</v>
      </c>
      <c r="M56" s="79"/>
      <c r="N56" s="79"/>
      <c r="O56" s="79"/>
      <c r="P56" s="79"/>
      <c r="Q56" s="82"/>
    </row>
    <row r="57" spans="1:21" ht="15.75" thickBot="1" x14ac:dyDescent="0.3">
      <c r="A57" s="80"/>
      <c r="B57" s="117"/>
      <c r="C57" s="117"/>
      <c r="D57" s="117"/>
      <c r="E57" s="117"/>
      <c r="F57" s="117"/>
      <c r="G57" s="117"/>
      <c r="H57" s="117"/>
      <c r="I57" s="117"/>
      <c r="J57" s="80"/>
      <c r="M57" s="79"/>
      <c r="N57" s="79"/>
      <c r="O57" s="79"/>
      <c r="P57" s="79"/>
      <c r="R57" s="78"/>
      <c r="S57" s="78"/>
      <c r="T57" s="78"/>
      <c r="U57" s="78"/>
    </row>
    <row r="58" spans="1:21" s="77" customFormat="1" ht="14.1" customHeight="1" x14ac:dyDescent="0.25">
      <c r="A58" s="80"/>
      <c r="B58" s="80"/>
      <c r="C58" s="80"/>
      <c r="D58" s="95"/>
      <c r="E58" s="95"/>
      <c r="F58" s="95"/>
      <c r="G58" s="95"/>
      <c r="H58" s="95"/>
      <c r="I58" s="95"/>
      <c r="J58" s="80"/>
      <c r="M58" s="79"/>
      <c r="N58" s="87" t="s">
        <v>193</v>
      </c>
      <c r="O58" s="79"/>
      <c r="P58" s="79"/>
      <c r="Q58" s="82"/>
      <c r="R58"/>
      <c r="S58"/>
      <c r="T58"/>
      <c r="U58"/>
    </row>
    <row r="59" spans="1:21" ht="18.75" x14ac:dyDescent="0.3">
      <c r="A59" s="80"/>
      <c r="B59" s="94" t="s">
        <v>291</v>
      </c>
      <c r="C59" s="95"/>
      <c r="D59" s="80"/>
      <c r="E59" s="80"/>
      <c r="F59" s="80"/>
      <c r="G59" s="80"/>
      <c r="H59" s="80"/>
      <c r="I59" s="80"/>
      <c r="J59" s="80"/>
      <c r="M59" s="79"/>
      <c r="N59" s="266" t="s">
        <v>499</v>
      </c>
      <c r="O59" s="266"/>
      <c r="P59" s="79"/>
      <c r="R59" s="77"/>
      <c r="S59" s="77"/>
      <c r="T59" s="77"/>
      <c r="U59" s="77"/>
    </row>
    <row r="60" spans="1:21" ht="81.95" customHeight="1" x14ac:dyDescent="0.25">
      <c r="A60" s="80"/>
      <c r="B60" s="276" t="s">
        <v>498</v>
      </c>
      <c r="C60" s="276"/>
      <c r="D60" s="276"/>
      <c r="E60" s="276"/>
      <c r="F60" s="276"/>
      <c r="G60" s="276"/>
      <c r="H60" s="276"/>
      <c r="I60" s="276"/>
      <c r="J60" s="80"/>
      <c r="M60" s="79"/>
      <c r="N60" s="266"/>
      <c r="O60" s="266"/>
      <c r="P60" s="79"/>
    </row>
    <row r="61" spans="1:21" x14ac:dyDescent="0.25">
      <c r="A61" s="80"/>
      <c r="B61" s="277" t="s">
        <v>169</v>
      </c>
      <c r="C61" s="277"/>
      <c r="D61" s="80"/>
      <c r="E61" s="80"/>
      <c r="F61" s="80"/>
      <c r="G61" s="80"/>
      <c r="H61" s="80"/>
      <c r="I61" s="80"/>
      <c r="J61" s="80"/>
      <c r="M61" s="79"/>
      <c r="N61" s="282" t="s">
        <v>446</v>
      </c>
      <c r="O61" s="282"/>
      <c r="P61" s="79"/>
    </row>
    <row r="62" spans="1:21" x14ac:dyDescent="0.25">
      <c r="A62" s="80"/>
      <c r="B62" s="80"/>
      <c r="C62" s="80"/>
      <c r="D62" s="80"/>
      <c r="E62" s="80"/>
      <c r="F62" s="80"/>
      <c r="G62" s="80"/>
      <c r="H62" s="80"/>
      <c r="I62" s="80"/>
      <c r="J62" s="80"/>
      <c r="M62" s="79"/>
      <c r="N62" s="53"/>
      <c r="O62" s="195"/>
      <c r="P62" s="79"/>
    </row>
    <row r="63" spans="1:21" x14ac:dyDescent="0.25">
      <c r="A63" s="80"/>
      <c r="B63" s="278" t="s">
        <v>292</v>
      </c>
      <c r="C63" s="278"/>
      <c r="D63" s="278"/>
      <c r="E63" s="278"/>
      <c r="F63" s="278"/>
      <c r="G63" s="278"/>
      <c r="H63" s="278"/>
      <c r="I63" s="278"/>
      <c r="J63" s="80"/>
      <c r="M63" s="79"/>
      <c r="N63" s="69" t="s">
        <v>445</v>
      </c>
      <c r="O63" s="214" t="s">
        <v>444</v>
      </c>
      <c r="P63" s="79"/>
    </row>
    <row r="64" spans="1:21" x14ac:dyDescent="0.25">
      <c r="A64" s="80"/>
      <c r="B64" s="114"/>
      <c r="C64" s="279"/>
      <c r="D64" s="280"/>
      <c r="E64" s="280"/>
      <c r="F64" s="280"/>
      <c r="G64" s="281"/>
      <c r="H64" s="80"/>
      <c r="I64" s="80"/>
      <c r="J64" s="80"/>
      <c r="L64" s="1">
        <f>IF(C64="Significant change to land use that increases positive impacts",2, IF(C64="slight change to land use that increases positive impacts",1, IF(C64="not applicable/no impact",0, IF(C64="slight change to land use that increases negative impacts", -1, IF(C64="significant change to land use that increases negative impacts", -2, IF(C64="",20,""))))))</f>
        <v>20</v>
      </c>
      <c r="M64" s="79"/>
      <c r="N64" s="69" t="s">
        <v>581</v>
      </c>
      <c r="O64" s="69" t="s">
        <v>580</v>
      </c>
      <c r="P64" s="79"/>
    </row>
    <row r="65" spans="1:21" x14ac:dyDescent="0.25">
      <c r="A65" s="80"/>
      <c r="B65" s="119"/>
      <c r="C65" s="119"/>
      <c r="D65" s="119"/>
      <c r="E65" s="119"/>
      <c r="F65" s="119"/>
      <c r="G65" s="119"/>
      <c r="H65" s="119"/>
      <c r="I65" s="119"/>
      <c r="J65" s="80"/>
      <c r="M65" s="79"/>
      <c r="N65" s="69" t="s">
        <v>664</v>
      </c>
      <c r="O65" s="69" t="s">
        <v>582</v>
      </c>
      <c r="P65" s="79"/>
    </row>
    <row r="66" spans="1:21" x14ac:dyDescent="0.25">
      <c r="A66" s="80"/>
      <c r="B66" s="120" t="s">
        <v>171</v>
      </c>
      <c r="C66" s="80"/>
      <c r="D66" s="80"/>
      <c r="E66" s="80"/>
      <c r="F66" s="80"/>
      <c r="G66" s="80"/>
      <c r="H66" s="80"/>
      <c r="I66" s="80"/>
      <c r="J66" s="80"/>
      <c r="M66" s="79"/>
      <c r="N66" s="69" t="s">
        <v>584</v>
      </c>
      <c r="O66" s="69" t="s">
        <v>583</v>
      </c>
      <c r="P66" s="79"/>
    </row>
    <row r="67" spans="1:21" x14ac:dyDescent="0.25">
      <c r="A67" s="80"/>
      <c r="B67" s="116"/>
      <c r="C67" s="283"/>
      <c r="D67" s="284"/>
      <c r="E67" s="284"/>
      <c r="F67" s="284"/>
      <c r="G67" s="285"/>
      <c r="H67" s="121"/>
      <c r="I67" s="121"/>
      <c r="J67" s="80"/>
      <c r="L67" s="1" t="str">
        <f>IF(C67="yes",2,IF(C67="no",1,IF(L64=0,0,"")))</f>
        <v/>
      </c>
      <c r="M67" s="79"/>
      <c r="N67" s="53"/>
      <c r="O67" s="53"/>
      <c r="P67" s="79"/>
    </row>
    <row r="68" spans="1:21" x14ac:dyDescent="0.25">
      <c r="A68" s="80"/>
      <c r="B68" s="80"/>
      <c r="C68" s="80"/>
      <c r="D68" s="80"/>
      <c r="E68" s="80"/>
      <c r="F68" s="80"/>
      <c r="G68" s="80"/>
      <c r="H68" s="80"/>
      <c r="I68" s="80"/>
      <c r="J68" s="80"/>
      <c r="M68" s="79"/>
      <c r="N68" s="295"/>
      <c r="O68" s="295"/>
      <c r="P68" s="79"/>
    </row>
    <row r="69" spans="1:21" x14ac:dyDescent="0.25">
      <c r="A69" s="80"/>
      <c r="B69" s="286" t="s">
        <v>373</v>
      </c>
      <c r="C69" s="287"/>
      <c r="D69" s="287"/>
      <c r="E69" s="287"/>
      <c r="F69" s="287"/>
      <c r="G69" s="287"/>
      <c r="H69" s="122"/>
      <c r="I69" s="122"/>
      <c r="J69" s="80"/>
      <c r="M69" s="79"/>
      <c r="N69" s="295"/>
      <c r="O69" s="295"/>
      <c r="P69" s="79"/>
    </row>
    <row r="70" spans="1:21" x14ac:dyDescent="0.25">
      <c r="A70" s="95"/>
      <c r="B70" s="114"/>
      <c r="C70" s="279"/>
      <c r="D70" s="280"/>
      <c r="E70" s="280"/>
      <c r="F70" s="280"/>
      <c r="G70" s="281"/>
      <c r="H70" s="80"/>
      <c r="I70" s="80"/>
      <c r="J70" s="80"/>
      <c r="L70" s="1" t="str">
        <f>IF(C70="yes",2,IF(C70="no",1,IF(L64=0,0,"")))</f>
        <v/>
      </c>
      <c r="M70" s="79"/>
      <c r="N70" s="295"/>
      <c r="O70" s="295"/>
      <c r="P70" s="79"/>
    </row>
    <row r="71" spans="1:21" x14ac:dyDescent="0.25">
      <c r="A71" s="80"/>
      <c r="B71" s="80"/>
      <c r="C71" s="80"/>
      <c r="D71" s="80"/>
      <c r="E71" s="80"/>
      <c r="F71" s="80"/>
      <c r="G71" s="80"/>
      <c r="H71" s="80"/>
      <c r="I71" s="80"/>
      <c r="J71" s="80"/>
      <c r="L71" s="60">
        <f>IF(C64="",20,((L64*L67)*L70))</f>
        <v>20</v>
      </c>
      <c r="M71" s="79"/>
      <c r="N71" s="53"/>
      <c r="O71" s="53"/>
      <c r="P71" s="79"/>
    </row>
    <row r="72" spans="1:21" s="78" customFormat="1" x14ac:dyDescent="0.25">
      <c r="A72" s="80"/>
      <c r="B72" s="115" t="s">
        <v>210</v>
      </c>
      <c r="C72" s="115" t="s">
        <v>211</v>
      </c>
      <c r="D72" s="95"/>
      <c r="E72" s="95"/>
      <c r="F72" s="95"/>
      <c r="G72" s="95"/>
      <c r="H72" s="80"/>
      <c r="I72" s="80"/>
      <c r="J72" s="80"/>
      <c r="M72" s="79"/>
      <c r="N72" s="53"/>
      <c r="O72" s="53"/>
      <c r="P72" s="79"/>
      <c r="Q72" s="82"/>
      <c r="R72"/>
      <c r="S72"/>
      <c r="T72"/>
      <c r="U72"/>
    </row>
    <row r="73" spans="1:21" s="78" customFormat="1" ht="45" customHeight="1" x14ac:dyDescent="0.25">
      <c r="A73" s="80"/>
      <c r="B73" s="95"/>
      <c r="C73" s="273"/>
      <c r="D73" s="274"/>
      <c r="E73" s="274"/>
      <c r="F73" s="274"/>
      <c r="G73" s="275"/>
      <c r="H73" s="80"/>
      <c r="I73" s="80"/>
      <c r="J73" s="80"/>
      <c r="L73" s="1">
        <f>IF(C73="",0,1)</f>
        <v>0</v>
      </c>
      <c r="M73" s="79"/>
      <c r="N73" s="53"/>
      <c r="O73" s="53"/>
      <c r="P73" s="79"/>
      <c r="Q73" s="82"/>
    </row>
    <row r="74" spans="1:21" ht="15.75" thickBot="1" x14ac:dyDescent="0.3">
      <c r="A74" s="80"/>
      <c r="B74" s="117"/>
      <c r="C74" s="117"/>
      <c r="D74" s="117"/>
      <c r="E74" s="117"/>
      <c r="F74" s="117"/>
      <c r="G74" s="117"/>
      <c r="H74" s="117"/>
      <c r="I74" s="117"/>
      <c r="J74" s="80"/>
      <c r="M74" s="79"/>
      <c r="N74" s="53"/>
      <c r="O74" s="53"/>
      <c r="P74" s="79"/>
      <c r="R74" s="78"/>
      <c r="S74" s="78"/>
      <c r="T74" s="78"/>
      <c r="U74" s="78"/>
    </row>
    <row r="75" spans="1:21" x14ac:dyDescent="0.25">
      <c r="A75" s="80"/>
      <c r="B75" s="80"/>
      <c r="C75" s="80"/>
      <c r="D75" s="80"/>
      <c r="E75" s="80"/>
      <c r="F75" s="80"/>
      <c r="G75" s="80"/>
      <c r="H75" s="80"/>
      <c r="I75" s="80"/>
      <c r="J75" s="80"/>
      <c r="M75" s="79"/>
      <c r="N75" s="79"/>
      <c r="O75" s="79"/>
      <c r="P75" s="79"/>
    </row>
    <row r="76" spans="1:21" ht="18.75" x14ac:dyDescent="0.3">
      <c r="A76" s="80"/>
      <c r="B76" s="81" t="s">
        <v>293</v>
      </c>
      <c r="C76" s="80"/>
      <c r="D76" s="80"/>
      <c r="E76" s="80"/>
      <c r="F76" s="80"/>
      <c r="G76" s="80"/>
      <c r="H76" s="80"/>
      <c r="I76" s="80"/>
      <c r="J76" s="80"/>
      <c r="K76" s="82"/>
      <c r="L76" s="60"/>
      <c r="M76" s="79"/>
      <c r="N76" s="87" t="s">
        <v>193</v>
      </c>
      <c r="O76" s="79"/>
      <c r="P76" s="79"/>
    </row>
    <row r="77" spans="1:21" ht="81" customHeight="1" x14ac:dyDescent="0.25">
      <c r="A77" s="80"/>
      <c r="B77" s="282" t="s">
        <v>448</v>
      </c>
      <c r="C77" s="282"/>
      <c r="D77" s="282"/>
      <c r="E77" s="282"/>
      <c r="F77" s="282"/>
      <c r="G77" s="282"/>
      <c r="H77" s="282"/>
      <c r="I77" s="282"/>
      <c r="J77" s="80"/>
      <c r="K77" s="78"/>
      <c r="L77" s="78"/>
      <c r="M77" s="79"/>
      <c r="N77" s="292" t="s">
        <v>449</v>
      </c>
      <c r="O77" s="292"/>
      <c r="P77" s="79"/>
    </row>
    <row r="78" spans="1:21" ht="14.45" customHeight="1" x14ac:dyDescent="0.25">
      <c r="A78" s="80"/>
      <c r="B78" s="277" t="s">
        <v>169</v>
      </c>
      <c r="C78" s="277"/>
      <c r="D78" s="80"/>
      <c r="E78" s="80"/>
      <c r="F78" s="80"/>
      <c r="G78" s="80"/>
      <c r="H78" s="80"/>
      <c r="I78" s="80"/>
      <c r="J78" s="80"/>
      <c r="K78" s="78"/>
      <c r="L78" s="78"/>
      <c r="M78" s="79"/>
      <c r="N78" s="147" t="s">
        <v>447</v>
      </c>
      <c r="O78" s="212"/>
      <c r="P78" s="79"/>
    </row>
    <row r="79" spans="1:21" x14ac:dyDescent="0.25">
      <c r="A79" s="80"/>
      <c r="B79" s="80"/>
      <c r="C79" s="80"/>
      <c r="D79" s="80"/>
      <c r="E79" s="80"/>
      <c r="F79" s="80"/>
      <c r="G79" s="80"/>
      <c r="H79" s="80"/>
      <c r="I79" s="80"/>
      <c r="J79" s="80"/>
      <c r="K79" s="78"/>
      <c r="L79" s="78"/>
      <c r="M79" s="79"/>
      <c r="N79" s="212"/>
      <c r="O79" s="212"/>
      <c r="P79" s="79"/>
    </row>
    <row r="80" spans="1:21" x14ac:dyDescent="0.25">
      <c r="A80" s="80"/>
      <c r="B80" s="278" t="s">
        <v>276</v>
      </c>
      <c r="C80" s="278"/>
      <c r="D80" s="278"/>
      <c r="E80" s="278"/>
      <c r="F80" s="278"/>
      <c r="G80" s="278"/>
      <c r="H80" s="278"/>
      <c r="I80" s="278"/>
      <c r="J80" s="80"/>
      <c r="K80" s="78"/>
      <c r="L80" s="78"/>
      <c r="M80" s="79"/>
      <c r="N80" s="69" t="s">
        <v>445</v>
      </c>
      <c r="O80" s="214" t="s">
        <v>444</v>
      </c>
      <c r="P80" s="79"/>
    </row>
    <row r="81" spans="1:16" x14ac:dyDescent="0.25">
      <c r="A81" s="80"/>
      <c r="B81" s="114"/>
      <c r="C81" s="279"/>
      <c r="D81" s="280"/>
      <c r="E81" s="280"/>
      <c r="F81" s="280"/>
      <c r="G81" s="281"/>
      <c r="H81" s="80"/>
      <c r="I81" s="80"/>
      <c r="J81" s="80"/>
      <c r="K81" s="78"/>
      <c r="L81" s="1">
        <f>IF(C81="Significantly improve biodiversity by restoring or creating new habitats",2, IF(C81="Slightly improve biodiversity by improving existing habitats or supporting species",1, IF(C81="not applicable/no impact",0, IF(C81="Slightly reduce biodiversity by impacting the quality of habitats or affecting species", -1, IF(C81="Significantly reduce biodiversity by reducing or replacing existing habitat(s)", -2, IF(C81="",20,""))))))</f>
        <v>20</v>
      </c>
      <c r="M81" s="79"/>
      <c r="N81" s="237" t="s">
        <v>544</v>
      </c>
      <c r="O81" s="237" t="s">
        <v>548</v>
      </c>
      <c r="P81" s="79"/>
    </row>
    <row r="82" spans="1:16" x14ac:dyDescent="0.25">
      <c r="A82" s="80"/>
      <c r="B82" s="119"/>
      <c r="C82" s="119"/>
      <c r="D82" s="119"/>
      <c r="E82" s="119"/>
      <c r="F82" s="119"/>
      <c r="G82" s="119"/>
      <c r="H82" s="119"/>
      <c r="I82" s="119"/>
      <c r="J82" s="80"/>
      <c r="K82" s="78"/>
      <c r="L82" s="78"/>
      <c r="M82" s="79"/>
      <c r="N82" s="237" t="s">
        <v>545</v>
      </c>
      <c r="O82" s="237" t="s">
        <v>549</v>
      </c>
      <c r="P82" s="79"/>
    </row>
    <row r="83" spans="1:16" x14ac:dyDescent="0.25">
      <c r="A83" s="80"/>
      <c r="B83" s="158" t="s">
        <v>171</v>
      </c>
      <c r="C83" s="80"/>
      <c r="D83" s="80"/>
      <c r="E83" s="80"/>
      <c r="F83" s="80"/>
      <c r="G83" s="80"/>
      <c r="H83" s="80"/>
      <c r="I83" s="80"/>
      <c r="J83" s="80"/>
      <c r="K83" s="78"/>
      <c r="L83" s="78"/>
      <c r="M83" s="79"/>
      <c r="N83" s="237" t="s">
        <v>546</v>
      </c>
      <c r="O83" s="237" t="s">
        <v>550</v>
      </c>
      <c r="P83" s="79"/>
    </row>
    <row r="84" spans="1:16" ht="30" x14ac:dyDescent="0.25">
      <c r="A84" s="80"/>
      <c r="B84" s="116"/>
      <c r="C84" s="283"/>
      <c r="D84" s="284"/>
      <c r="E84" s="284"/>
      <c r="F84" s="284"/>
      <c r="G84" s="285"/>
      <c r="H84" s="121"/>
      <c r="I84" s="121"/>
      <c r="J84" s="80"/>
      <c r="K84" s="78"/>
      <c r="L84" s="1" t="str">
        <f>IF(C84="yes",2,IF(C84="no",1,IF(L81=0,0,"")))</f>
        <v/>
      </c>
      <c r="M84" s="79"/>
      <c r="N84" s="221" t="s">
        <v>547</v>
      </c>
      <c r="O84" s="221" t="s">
        <v>665</v>
      </c>
      <c r="P84" s="79"/>
    </row>
    <row r="85" spans="1:16" x14ac:dyDescent="0.25">
      <c r="A85" s="80"/>
      <c r="B85" s="80"/>
      <c r="C85" s="80"/>
      <c r="D85" s="80"/>
      <c r="E85" s="80"/>
      <c r="F85" s="80"/>
      <c r="G85" s="80"/>
      <c r="H85" s="80"/>
      <c r="I85" s="80"/>
      <c r="J85" s="80"/>
      <c r="K85" s="78"/>
      <c r="L85" s="78"/>
      <c r="M85" s="79"/>
      <c r="N85" s="185"/>
      <c r="O85" s="185"/>
      <c r="P85" s="79"/>
    </row>
    <row r="86" spans="1:16" x14ac:dyDescent="0.25">
      <c r="A86" s="80"/>
      <c r="B86" s="286" t="s">
        <v>374</v>
      </c>
      <c r="C86" s="287"/>
      <c r="D86" s="287"/>
      <c r="E86" s="287"/>
      <c r="F86" s="287"/>
      <c r="G86" s="287"/>
      <c r="H86" s="122"/>
      <c r="I86" s="122"/>
      <c r="J86" s="80"/>
      <c r="K86" s="78"/>
      <c r="L86" s="78"/>
      <c r="M86" s="79"/>
      <c r="N86" s="185"/>
      <c r="O86" s="185"/>
      <c r="P86" s="79"/>
    </row>
    <row r="87" spans="1:16" x14ac:dyDescent="0.25">
      <c r="A87" s="95"/>
      <c r="B87" s="114"/>
      <c r="C87" s="279"/>
      <c r="D87" s="280"/>
      <c r="E87" s="280"/>
      <c r="F87" s="280"/>
      <c r="G87" s="281"/>
      <c r="H87" s="80"/>
      <c r="I87" s="80"/>
      <c r="J87" s="80"/>
      <c r="K87" s="78"/>
      <c r="L87" s="1" t="str">
        <f>IF(C87="yes",2,IF(C87="no",1,IF(L81=0,0,"")))</f>
        <v/>
      </c>
      <c r="M87" s="79"/>
      <c r="N87" s="53"/>
      <c r="O87" s="53"/>
      <c r="P87" s="79"/>
    </row>
    <row r="88" spans="1:16" x14ac:dyDescent="0.25">
      <c r="A88" s="80"/>
      <c r="B88" s="80"/>
      <c r="C88" s="80"/>
      <c r="D88" s="80"/>
      <c r="E88" s="80"/>
      <c r="F88" s="80"/>
      <c r="G88" s="80"/>
      <c r="H88" s="80"/>
      <c r="I88" s="80"/>
      <c r="J88" s="80"/>
      <c r="K88" s="78"/>
      <c r="L88" s="60">
        <f>IF(C81="",20,((L81*L84)*L87))</f>
        <v>20</v>
      </c>
      <c r="M88" s="79"/>
      <c r="N88" s="295"/>
      <c r="O88" s="295"/>
      <c r="P88" s="79"/>
    </row>
    <row r="89" spans="1:16" x14ac:dyDescent="0.25">
      <c r="A89" s="80"/>
      <c r="B89" s="115" t="s">
        <v>210</v>
      </c>
      <c r="C89" s="115" t="s">
        <v>211</v>
      </c>
      <c r="D89" s="95"/>
      <c r="E89" s="95"/>
      <c r="F89" s="95"/>
      <c r="G89" s="95"/>
      <c r="H89" s="80"/>
      <c r="I89" s="80"/>
      <c r="J89" s="80"/>
      <c r="K89" s="78"/>
      <c r="L89" s="78"/>
      <c r="M89" s="79"/>
      <c r="N89" s="295"/>
      <c r="O89" s="295"/>
      <c r="P89" s="79"/>
    </row>
    <row r="90" spans="1:16" ht="43.5" customHeight="1" x14ac:dyDescent="0.25">
      <c r="A90" s="80"/>
      <c r="B90" s="95"/>
      <c r="C90" s="273"/>
      <c r="D90" s="274"/>
      <c r="E90" s="274"/>
      <c r="F90" s="274"/>
      <c r="G90" s="275"/>
      <c r="H90" s="80"/>
      <c r="I90" s="80"/>
      <c r="J90" s="80"/>
      <c r="K90" s="78"/>
      <c r="L90" s="1">
        <f>IF(C90="",0,1)</f>
        <v>0</v>
      </c>
      <c r="M90" s="79"/>
      <c r="N90" s="295"/>
      <c r="O90" s="295"/>
      <c r="P90" s="79"/>
    </row>
    <row r="91" spans="1:16" ht="15.75" thickBot="1" x14ac:dyDescent="0.3">
      <c r="A91" s="80"/>
      <c r="B91" s="117"/>
      <c r="C91" s="117"/>
      <c r="D91" s="117"/>
      <c r="E91" s="117"/>
      <c r="F91" s="117"/>
      <c r="G91" s="117"/>
      <c r="H91" s="117"/>
      <c r="I91" s="117"/>
      <c r="J91" s="80"/>
      <c r="K91" s="78"/>
      <c r="L91" s="78"/>
      <c r="M91" s="79"/>
      <c r="N91" s="79"/>
      <c r="O91" s="79"/>
      <c r="P91" s="79"/>
    </row>
    <row r="92" spans="1:16" x14ac:dyDescent="0.25">
      <c r="A92" s="80"/>
      <c r="B92" s="80"/>
      <c r="C92" s="80"/>
      <c r="D92" s="95"/>
      <c r="E92" s="95"/>
      <c r="F92" s="95"/>
      <c r="G92" s="95"/>
      <c r="H92" s="95"/>
      <c r="I92" s="95"/>
      <c r="J92" s="80"/>
      <c r="K92" s="78"/>
      <c r="L92" s="78"/>
      <c r="M92" s="79"/>
      <c r="N92" s="87" t="s">
        <v>193</v>
      </c>
      <c r="O92" s="79"/>
      <c r="P92" s="79"/>
    </row>
    <row r="93" spans="1:16" ht="18.75" x14ac:dyDescent="0.3">
      <c r="A93" s="80"/>
      <c r="B93" s="81" t="s">
        <v>294</v>
      </c>
      <c r="C93" s="80"/>
      <c r="D93" s="80"/>
      <c r="E93" s="80"/>
      <c r="F93" s="80"/>
      <c r="G93" s="80"/>
      <c r="H93" s="80"/>
      <c r="I93" s="80"/>
      <c r="J93" s="80"/>
      <c r="K93" s="82"/>
      <c r="L93" s="60"/>
      <c r="M93" s="79"/>
      <c r="N93" s="292" t="s">
        <v>450</v>
      </c>
      <c r="O93" s="292"/>
      <c r="P93" s="79"/>
    </row>
    <row r="94" spans="1:16" ht="80.45" customHeight="1" x14ac:dyDescent="0.25">
      <c r="A94" s="80"/>
      <c r="B94" s="276" t="s">
        <v>500</v>
      </c>
      <c r="C94" s="276"/>
      <c r="D94" s="276"/>
      <c r="E94" s="276"/>
      <c r="F94" s="276"/>
      <c r="G94" s="276"/>
      <c r="H94" s="276"/>
      <c r="I94" s="276"/>
      <c r="J94" s="80"/>
      <c r="K94" s="78"/>
      <c r="L94" s="78"/>
      <c r="M94" s="79"/>
      <c r="N94" s="292"/>
      <c r="O94" s="292"/>
      <c r="P94" s="79"/>
    </row>
    <row r="95" spans="1:16" x14ac:dyDescent="0.25">
      <c r="A95" s="80"/>
      <c r="B95" s="277" t="s">
        <v>169</v>
      </c>
      <c r="C95" s="277"/>
      <c r="D95" s="80"/>
      <c r="E95" s="80"/>
      <c r="F95" s="80"/>
      <c r="G95" s="80"/>
      <c r="H95" s="80"/>
      <c r="I95" s="80"/>
      <c r="J95" s="80"/>
      <c r="K95" s="78"/>
      <c r="L95" s="78"/>
      <c r="M95" s="79"/>
      <c r="N95" s="292"/>
      <c r="O95" s="292"/>
      <c r="P95" s="79"/>
    </row>
    <row r="96" spans="1:16" x14ac:dyDescent="0.25">
      <c r="A96" s="80"/>
      <c r="B96" s="80"/>
      <c r="C96" s="80"/>
      <c r="D96" s="80"/>
      <c r="E96" s="80"/>
      <c r="F96" s="80"/>
      <c r="G96" s="80"/>
      <c r="H96" s="80"/>
      <c r="I96" s="80"/>
      <c r="J96" s="80"/>
      <c r="K96" s="78"/>
      <c r="L96" s="78"/>
      <c r="M96" s="79"/>
      <c r="N96" s="147" t="s">
        <v>447</v>
      </c>
      <c r="O96" s="53"/>
      <c r="P96" s="79"/>
    </row>
    <row r="97" spans="1:16" x14ac:dyDescent="0.25">
      <c r="A97" s="80"/>
      <c r="B97" s="278" t="s">
        <v>295</v>
      </c>
      <c r="C97" s="278"/>
      <c r="D97" s="278"/>
      <c r="E97" s="278"/>
      <c r="F97" s="278"/>
      <c r="G97" s="278"/>
      <c r="H97" s="278"/>
      <c r="I97" s="278"/>
      <c r="J97" s="80"/>
      <c r="K97" s="78"/>
      <c r="L97" s="78"/>
      <c r="M97" s="79"/>
      <c r="N97" s="53"/>
      <c r="O97" s="53"/>
      <c r="P97" s="79"/>
    </row>
    <row r="98" spans="1:16" x14ac:dyDescent="0.25">
      <c r="A98" s="80"/>
      <c r="B98" s="114"/>
      <c r="C98" s="279"/>
      <c r="D98" s="280"/>
      <c r="E98" s="280"/>
      <c r="F98" s="280"/>
      <c r="G98" s="281"/>
      <c r="H98" s="80"/>
      <c r="I98" s="80"/>
      <c r="J98" s="80"/>
      <c r="K98" s="78"/>
      <c r="L98" s="1">
        <f>IF(C98="significant decrease in pollutants in soil or water",2, IF(C98="slight decrease in pollutants in soil or water",1, IF(C98="not applicable/no impact",0, IF(C98="slight increase in pollutants in soil or water", -1, IF(C98="significantly increase in pollutants in soil or water", -2, IF(C98="",20,""))))))</f>
        <v>20</v>
      </c>
      <c r="M98" s="79"/>
      <c r="N98" s="69" t="s">
        <v>445</v>
      </c>
      <c r="O98" s="214" t="s">
        <v>444</v>
      </c>
      <c r="P98" s="79"/>
    </row>
    <row r="99" spans="1:16" x14ac:dyDescent="0.25">
      <c r="A99" s="80"/>
      <c r="B99" s="119"/>
      <c r="C99" s="119"/>
      <c r="D99" s="119"/>
      <c r="E99" s="119"/>
      <c r="F99" s="119"/>
      <c r="G99" s="119"/>
      <c r="H99" s="119"/>
      <c r="I99" s="119"/>
      <c r="J99" s="80"/>
      <c r="K99" s="78"/>
      <c r="L99" s="78"/>
      <c r="M99" s="79"/>
      <c r="N99" s="237" t="s">
        <v>666</v>
      </c>
      <c r="O99" s="237" t="s">
        <v>667</v>
      </c>
      <c r="P99" s="79"/>
    </row>
    <row r="100" spans="1:16" x14ac:dyDescent="0.25">
      <c r="A100" s="80"/>
      <c r="B100" s="158" t="s">
        <v>171</v>
      </c>
      <c r="C100" s="80"/>
      <c r="D100" s="80"/>
      <c r="E100" s="80"/>
      <c r="F100" s="80"/>
      <c r="G100" s="80"/>
      <c r="H100" s="80"/>
      <c r="I100" s="80"/>
      <c r="J100" s="80"/>
      <c r="K100" s="78"/>
      <c r="L100" s="78"/>
      <c r="M100" s="79"/>
      <c r="N100" s="237" t="s">
        <v>585</v>
      </c>
      <c r="O100" s="237" t="s">
        <v>587</v>
      </c>
      <c r="P100" s="79"/>
    </row>
    <row r="101" spans="1:16" x14ac:dyDescent="0.25">
      <c r="A101" s="80"/>
      <c r="B101" s="116"/>
      <c r="C101" s="283"/>
      <c r="D101" s="284"/>
      <c r="E101" s="284"/>
      <c r="F101" s="284"/>
      <c r="G101" s="285"/>
      <c r="H101" s="121"/>
      <c r="I101" s="121"/>
      <c r="J101" s="80"/>
      <c r="K101" s="78"/>
      <c r="L101" s="1" t="str">
        <f>IF(C101="yes",2,IF(C101="no",1,IF(L98=0,0,"")))</f>
        <v/>
      </c>
      <c r="M101" s="79"/>
      <c r="N101" s="237" t="s">
        <v>586</v>
      </c>
      <c r="O101" s="237" t="s">
        <v>588</v>
      </c>
      <c r="P101" s="79"/>
    </row>
    <row r="102" spans="1:16" x14ac:dyDescent="0.25">
      <c r="A102" s="80"/>
      <c r="B102" s="80"/>
      <c r="C102" s="80"/>
      <c r="D102" s="80"/>
      <c r="E102" s="80"/>
      <c r="F102" s="80"/>
      <c r="G102" s="80"/>
      <c r="H102" s="80"/>
      <c r="I102" s="80"/>
      <c r="J102" s="80"/>
      <c r="K102" s="78"/>
      <c r="L102" s="78"/>
      <c r="M102" s="79"/>
      <c r="P102" s="79"/>
    </row>
    <row r="103" spans="1:16" x14ac:dyDescent="0.25">
      <c r="A103" s="80"/>
      <c r="B103" s="286" t="s">
        <v>375</v>
      </c>
      <c r="C103" s="287"/>
      <c r="D103" s="287"/>
      <c r="E103" s="287"/>
      <c r="F103" s="287"/>
      <c r="G103" s="287"/>
      <c r="H103" s="122"/>
      <c r="I103" s="122"/>
      <c r="J103" s="80"/>
      <c r="K103" s="78"/>
      <c r="L103" s="78"/>
      <c r="M103" s="79"/>
      <c r="N103" s="185"/>
      <c r="O103" s="185"/>
      <c r="P103" s="79"/>
    </row>
    <row r="104" spans="1:16" x14ac:dyDescent="0.25">
      <c r="A104" s="95"/>
      <c r="B104" s="114"/>
      <c r="C104" s="279"/>
      <c r="D104" s="280"/>
      <c r="E104" s="280"/>
      <c r="F104" s="280"/>
      <c r="G104" s="281"/>
      <c r="H104" s="80"/>
      <c r="I104" s="80"/>
      <c r="J104" s="80"/>
      <c r="K104" s="78"/>
      <c r="L104" s="1" t="str">
        <f>IF(C104="yes",2,IF(C104="no",1,IF(L98=0,0,"")))</f>
        <v/>
      </c>
      <c r="M104" s="79"/>
      <c r="N104" s="53"/>
      <c r="O104" s="53"/>
      <c r="P104" s="79"/>
    </row>
    <row r="105" spans="1:16" x14ac:dyDescent="0.25">
      <c r="A105" s="80"/>
      <c r="B105" s="80"/>
      <c r="C105" s="80"/>
      <c r="D105" s="80"/>
      <c r="E105" s="80"/>
      <c r="F105" s="80"/>
      <c r="G105" s="80"/>
      <c r="H105" s="80"/>
      <c r="I105" s="80"/>
      <c r="J105" s="80"/>
      <c r="K105" s="78"/>
      <c r="L105" s="60">
        <f>IF(C98="",20,((L98*L101)*L104))</f>
        <v>20</v>
      </c>
      <c r="M105" s="79"/>
      <c r="N105" s="295"/>
      <c r="O105" s="295"/>
      <c r="P105" s="79"/>
    </row>
    <row r="106" spans="1:16" x14ac:dyDescent="0.25">
      <c r="A106" s="80"/>
      <c r="B106" s="115" t="s">
        <v>210</v>
      </c>
      <c r="C106" s="115" t="s">
        <v>211</v>
      </c>
      <c r="D106" s="95"/>
      <c r="E106" s="95"/>
      <c r="F106" s="95"/>
      <c r="G106" s="95"/>
      <c r="H106" s="80"/>
      <c r="I106" s="80"/>
      <c r="J106" s="80"/>
      <c r="K106" s="78"/>
      <c r="L106" s="78"/>
      <c r="M106" s="79"/>
      <c r="N106" s="295"/>
      <c r="O106" s="295"/>
      <c r="P106" s="79"/>
    </row>
    <row r="107" spans="1:16" ht="44.1" customHeight="1" x14ac:dyDescent="0.25">
      <c r="A107" s="80"/>
      <c r="B107" s="95"/>
      <c r="C107" s="273"/>
      <c r="D107" s="274"/>
      <c r="E107" s="274"/>
      <c r="F107" s="274"/>
      <c r="G107" s="275"/>
      <c r="H107" s="80"/>
      <c r="I107" s="80"/>
      <c r="J107" s="80"/>
      <c r="K107" s="78"/>
      <c r="L107" s="1">
        <f>IF(C107="",0,1)</f>
        <v>0</v>
      </c>
      <c r="M107" s="79"/>
      <c r="N107" s="295"/>
      <c r="O107" s="295"/>
      <c r="P107" s="79"/>
    </row>
    <row r="108" spans="1:16" ht="15.75" thickBot="1" x14ac:dyDescent="0.3">
      <c r="A108" s="80"/>
      <c r="B108" s="117"/>
      <c r="C108" s="117"/>
      <c r="D108" s="117"/>
      <c r="E108" s="117"/>
      <c r="F108" s="117"/>
      <c r="G108" s="117"/>
      <c r="H108" s="117"/>
      <c r="I108" s="117"/>
      <c r="J108" s="80"/>
      <c r="K108" s="78"/>
      <c r="L108" s="78"/>
      <c r="M108" s="79"/>
      <c r="N108" s="79"/>
      <c r="O108" s="79"/>
      <c r="P108" s="79"/>
    </row>
    <row r="109" spans="1:16" x14ac:dyDescent="0.25">
      <c r="A109" s="80"/>
      <c r="B109" s="80"/>
      <c r="C109" s="80"/>
      <c r="D109" s="95"/>
      <c r="E109" s="95"/>
      <c r="F109" s="95"/>
      <c r="G109" s="95"/>
      <c r="H109" s="95"/>
      <c r="I109" s="95"/>
      <c r="J109" s="80"/>
      <c r="K109" s="78"/>
      <c r="L109" s="78"/>
      <c r="M109" s="79"/>
      <c r="N109" s="87" t="s">
        <v>193</v>
      </c>
      <c r="O109" s="79"/>
      <c r="P109" s="79"/>
    </row>
    <row r="110" spans="1:16" ht="18.75" x14ac:dyDescent="0.3">
      <c r="A110" s="80"/>
      <c r="B110" s="81" t="s">
        <v>296</v>
      </c>
      <c r="C110" s="80"/>
      <c r="D110" s="80"/>
      <c r="E110" s="80"/>
      <c r="F110" s="80"/>
      <c r="G110" s="80"/>
      <c r="H110" s="80"/>
      <c r="I110" s="80"/>
      <c r="J110" s="80"/>
      <c r="K110" s="82"/>
      <c r="L110" s="60"/>
      <c r="M110" s="79"/>
      <c r="N110" s="292" t="s">
        <v>452</v>
      </c>
      <c r="O110" s="292"/>
      <c r="P110" s="79"/>
    </row>
    <row r="111" spans="1:16" ht="81.599999999999994" customHeight="1" x14ac:dyDescent="0.25">
      <c r="A111" s="80"/>
      <c r="B111" s="282" t="s">
        <v>451</v>
      </c>
      <c r="C111" s="282"/>
      <c r="D111" s="282"/>
      <c r="E111" s="282"/>
      <c r="F111" s="282"/>
      <c r="G111" s="282"/>
      <c r="H111" s="282"/>
      <c r="I111" s="282"/>
      <c r="J111" s="80"/>
      <c r="K111" s="78"/>
      <c r="L111" s="78"/>
      <c r="M111" s="79"/>
      <c r="N111" s="292"/>
      <c r="O111" s="292"/>
      <c r="P111" s="79"/>
    </row>
    <row r="112" spans="1:16" x14ac:dyDescent="0.25">
      <c r="A112" s="80"/>
      <c r="B112" s="277" t="s">
        <v>169</v>
      </c>
      <c r="C112" s="277"/>
      <c r="D112" s="80"/>
      <c r="E112" s="80"/>
      <c r="F112" s="80"/>
      <c r="G112" s="80"/>
      <c r="H112" s="80"/>
      <c r="I112" s="80"/>
      <c r="J112" s="80"/>
      <c r="K112" s="78"/>
      <c r="L112" s="78"/>
      <c r="M112" s="79"/>
      <c r="N112" s="53" t="s">
        <v>597</v>
      </c>
      <c r="O112" s="53"/>
      <c r="P112" s="79"/>
    </row>
    <row r="113" spans="1:16" x14ac:dyDescent="0.25">
      <c r="A113" s="80"/>
      <c r="B113" s="80"/>
      <c r="C113" s="80"/>
      <c r="D113" s="80"/>
      <c r="E113" s="80"/>
      <c r="F113" s="80"/>
      <c r="G113" s="80"/>
      <c r="H113" s="80"/>
      <c r="I113" s="80"/>
      <c r="J113" s="80"/>
      <c r="K113" s="78"/>
      <c r="L113" s="78"/>
      <c r="M113" s="79"/>
      <c r="N113" s="53"/>
      <c r="O113" s="53"/>
      <c r="P113" s="79"/>
    </row>
    <row r="114" spans="1:16" x14ac:dyDescent="0.25">
      <c r="A114" s="80"/>
      <c r="B114" s="278" t="s">
        <v>321</v>
      </c>
      <c r="C114" s="278"/>
      <c r="D114" s="278"/>
      <c r="E114" s="278"/>
      <c r="F114" s="278"/>
      <c r="G114" s="278"/>
      <c r="H114" s="278"/>
      <c r="I114" s="278"/>
      <c r="J114" s="80"/>
      <c r="K114" s="78"/>
      <c r="L114" s="78"/>
      <c r="M114" s="79"/>
      <c r="N114" s="69" t="s">
        <v>445</v>
      </c>
      <c r="O114" s="214" t="s">
        <v>444</v>
      </c>
      <c r="P114" s="79"/>
    </row>
    <row r="115" spans="1:16" x14ac:dyDescent="0.25">
      <c r="A115" s="80"/>
      <c r="B115" s="114"/>
      <c r="C115" s="279"/>
      <c r="D115" s="280"/>
      <c r="E115" s="280"/>
      <c r="F115" s="280"/>
      <c r="G115" s="281"/>
      <c r="H115" s="80"/>
      <c r="I115" s="80"/>
      <c r="J115" s="80"/>
      <c r="K115" s="78"/>
      <c r="L115" s="1">
        <f>IF(C115="significantly increase adaptation",2, IF(C115="slightly increase adaptation",1, IF(C115="not applicable/no impact",0, IF(C115="slightly decrease adaptation", -1, IF(C115="significantly decrease adaptation", -2, IF(C115="",20,""))))))</f>
        <v>20</v>
      </c>
      <c r="M115" s="79"/>
      <c r="N115" s="237" t="s">
        <v>551</v>
      </c>
      <c r="O115" s="237" t="s">
        <v>556</v>
      </c>
      <c r="P115" s="79"/>
    </row>
    <row r="116" spans="1:16" x14ac:dyDescent="0.25">
      <c r="A116" s="80"/>
      <c r="B116" s="119"/>
      <c r="C116" s="119"/>
      <c r="D116" s="119"/>
      <c r="E116" s="119"/>
      <c r="F116" s="119"/>
      <c r="G116" s="119"/>
      <c r="H116" s="119"/>
      <c r="I116" s="119"/>
      <c r="J116" s="80"/>
      <c r="K116" s="78"/>
      <c r="L116" s="78"/>
      <c r="M116" s="79"/>
      <c r="N116" s="237" t="s">
        <v>552</v>
      </c>
      <c r="O116" s="237" t="s">
        <v>557</v>
      </c>
      <c r="P116" s="79"/>
    </row>
    <row r="117" spans="1:16" x14ac:dyDescent="0.25">
      <c r="A117" s="80"/>
      <c r="B117" s="158" t="s">
        <v>171</v>
      </c>
      <c r="C117" s="80"/>
      <c r="D117" s="80"/>
      <c r="E117" s="80"/>
      <c r="F117" s="80"/>
      <c r="G117" s="80"/>
      <c r="H117" s="80"/>
      <c r="I117" s="80"/>
      <c r="J117" s="80"/>
      <c r="K117" s="78"/>
      <c r="L117" s="78"/>
      <c r="M117" s="79"/>
      <c r="N117" s="237" t="s">
        <v>553</v>
      </c>
      <c r="O117" s="237" t="s">
        <v>558</v>
      </c>
      <c r="P117" s="79"/>
    </row>
    <row r="118" spans="1:16" x14ac:dyDescent="0.25">
      <c r="A118" s="80"/>
      <c r="B118" s="116"/>
      <c r="C118" s="283"/>
      <c r="D118" s="284"/>
      <c r="E118" s="284"/>
      <c r="F118" s="284"/>
      <c r="G118" s="285"/>
      <c r="H118" s="121"/>
      <c r="I118" s="121"/>
      <c r="J118" s="80"/>
      <c r="K118" s="78"/>
      <c r="L118" s="156" t="str">
        <f>IF(C118="yes",2,IF(C118="no",1,"0"))</f>
        <v>0</v>
      </c>
      <c r="M118" s="79"/>
      <c r="N118" s="237" t="s">
        <v>554</v>
      </c>
      <c r="O118" s="237" t="s">
        <v>559</v>
      </c>
      <c r="P118" s="79"/>
    </row>
    <row r="119" spans="1:16" x14ac:dyDescent="0.25">
      <c r="A119" s="80"/>
      <c r="B119" s="80"/>
      <c r="C119" s="80"/>
      <c r="D119" s="80"/>
      <c r="E119" s="80"/>
      <c r="F119" s="80"/>
      <c r="G119" s="80"/>
      <c r="H119" s="80"/>
      <c r="I119" s="80"/>
      <c r="J119" s="80"/>
      <c r="K119" s="78"/>
      <c r="L119" s="78"/>
      <c r="M119" s="79"/>
      <c r="N119" s="221" t="s">
        <v>555</v>
      </c>
      <c r="O119" s="185"/>
      <c r="P119" s="79"/>
    </row>
    <row r="120" spans="1:16" x14ac:dyDescent="0.25">
      <c r="A120" s="80"/>
      <c r="B120" s="286" t="s">
        <v>376</v>
      </c>
      <c r="C120" s="287"/>
      <c r="D120" s="287"/>
      <c r="E120" s="287"/>
      <c r="F120" s="287"/>
      <c r="G120" s="287"/>
      <c r="H120" s="122"/>
      <c r="I120" s="122"/>
      <c r="J120" s="80"/>
      <c r="K120" s="78"/>
      <c r="L120" s="78"/>
      <c r="M120" s="79"/>
      <c r="N120" s="185"/>
      <c r="O120" s="185"/>
      <c r="P120" s="79"/>
    </row>
    <row r="121" spans="1:16" x14ac:dyDescent="0.25">
      <c r="A121" s="95"/>
      <c r="B121" s="114"/>
      <c r="C121" s="279"/>
      <c r="D121" s="280"/>
      <c r="E121" s="280"/>
      <c r="F121" s="280"/>
      <c r="G121" s="281"/>
      <c r="H121" s="80"/>
      <c r="I121" s="80"/>
      <c r="J121" s="80"/>
      <c r="K121" s="78"/>
      <c r="L121" s="1">
        <f>IF(C121="yes",2,IF(C121="no",1,IF(L115=0,0,0)))</f>
        <v>0</v>
      </c>
      <c r="M121" s="79"/>
      <c r="N121" s="53"/>
      <c r="O121" s="53"/>
      <c r="P121" s="79"/>
    </row>
    <row r="122" spans="1:16" x14ac:dyDescent="0.25">
      <c r="A122" s="80"/>
      <c r="B122" s="80"/>
      <c r="C122" s="80"/>
      <c r="D122" s="80"/>
      <c r="E122" s="80"/>
      <c r="F122" s="80"/>
      <c r="G122" s="80"/>
      <c r="H122" s="80"/>
      <c r="I122" s="80"/>
      <c r="J122" s="80"/>
      <c r="K122" s="78"/>
      <c r="L122" s="60">
        <f>IF(C115="",20,((L115*L118)*L121))</f>
        <v>20</v>
      </c>
      <c r="M122" s="79"/>
      <c r="N122" s="295"/>
      <c r="O122" s="295"/>
      <c r="P122" s="79"/>
    </row>
    <row r="123" spans="1:16" x14ac:dyDescent="0.25">
      <c r="A123" s="80"/>
      <c r="B123" s="115" t="s">
        <v>210</v>
      </c>
      <c r="C123" s="115" t="s">
        <v>211</v>
      </c>
      <c r="D123" s="95"/>
      <c r="E123" s="95"/>
      <c r="F123" s="95"/>
      <c r="G123" s="95"/>
      <c r="H123" s="80"/>
      <c r="I123" s="80"/>
      <c r="J123" s="80"/>
      <c r="K123" s="78"/>
      <c r="L123" s="78"/>
      <c r="M123" s="79"/>
      <c r="N123" s="295"/>
      <c r="O123" s="295"/>
      <c r="P123" s="79"/>
    </row>
    <row r="124" spans="1:16" ht="43.5" customHeight="1" x14ac:dyDescent="0.25">
      <c r="A124" s="80"/>
      <c r="B124" s="95"/>
      <c r="C124" s="288"/>
      <c r="D124" s="289"/>
      <c r="E124" s="289"/>
      <c r="F124" s="289"/>
      <c r="G124" s="290"/>
      <c r="H124" s="80"/>
      <c r="I124" s="80"/>
      <c r="J124" s="80"/>
      <c r="K124" s="78"/>
      <c r="L124" s="1">
        <f>IF(C124="",0,1)</f>
        <v>0</v>
      </c>
      <c r="M124" s="79"/>
      <c r="N124" s="295"/>
      <c r="O124" s="295"/>
      <c r="P124" s="79"/>
    </row>
    <row r="125" spans="1:16" ht="15.75" thickBot="1" x14ac:dyDescent="0.3">
      <c r="A125" s="80"/>
      <c r="B125" s="117"/>
      <c r="C125" s="117"/>
      <c r="D125" s="117"/>
      <c r="E125" s="117"/>
      <c r="F125" s="117"/>
      <c r="G125" s="117"/>
      <c r="H125" s="117"/>
      <c r="I125" s="117"/>
      <c r="J125" s="80"/>
      <c r="K125" s="78"/>
      <c r="L125" s="78"/>
      <c r="M125" s="79"/>
      <c r="N125" s="79"/>
      <c r="O125" s="79"/>
      <c r="P125" s="79"/>
    </row>
    <row r="126" spans="1:16" x14ac:dyDescent="0.25">
      <c r="A126" s="80"/>
      <c r="B126" s="80"/>
      <c r="C126" s="80"/>
      <c r="D126" s="95"/>
      <c r="E126" s="95"/>
      <c r="F126" s="95"/>
      <c r="G126" s="95"/>
      <c r="H126" s="95"/>
      <c r="I126" s="95"/>
      <c r="J126" s="80"/>
      <c r="K126" s="78"/>
      <c r="L126" s="78"/>
      <c r="M126" s="79"/>
      <c r="N126" s="87" t="s">
        <v>193</v>
      </c>
      <c r="O126" s="79"/>
      <c r="P126" s="79"/>
    </row>
    <row r="127" spans="1:16" ht="18.600000000000001" customHeight="1" x14ac:dyDescent="0.3">
      <c r="A127" s="80"/>
      <c r="B127" s="81" t="s">
        <v>297</v>
      </c>
      <c r="C127" s="80"/>
      <c r="D127" s="80"/>
      <c r="E127" s="80"/>
      <c r="F127" s="80"/>
      <c r="G127" s="80"/>
      <c r="H127" s="80"/>
      <c r="I127" s="80"/>
      <c r="J127" s="80"/>
      <c r="K127" s="82"/>
      <c r="L127" s="60"/>
      <c r="M127" s="79"/>
      <c r="N127" s="292" t="s">
        <v>456</v>
      </c>
      <c r="O127" s="292"/>
      <c r="P127" s="79"/>
    </row>
    <row r="128" spans="1:16" ht="80.45" customHeight="1" x14ac:dyDescent="0.25">
      <c r="A128" s="80"/>
      <c r="B128" s="282" t="s">
        <v>455</v>
      </c>
      <c r="C128" s="282"/>
      <c r="D128" s="282"/>
      <c r="E128" s="282"/>
      <c r="F128" s="282"/>
      <c r="G128" s="282"/>
      <c r="H128" s="282"/>
      <c r="I128" s="282"/>
      <c r="J128" s="80"/>
      <c r="K128" s="78"/>
      <c r="L128" s="78"/>
      <c r="M128" s="79"/>
      <c r="N128" s="292"/>
      <c r="O128" s="292"/>
      <c r="P128" s="79"/>
    </row>
    <row r="129" spans="1:21" x14ac:dyDescent="0.25">
      <c r="A129" s="80"/>
      <c r="B129" s="277" t="s">
        <v>169</v>
      </c>
      <c r="C129" s="277"/>
      <c r="D129" s="80"/>
      <c r="E129" s="80"/>
      <c r="F129" s="80"/>
      <c r="G129" s="80"/>
      <c r="H129" s="80"/>
      <c r="I129" s="80"/>
      <c r="J129" s="80"/>
      <c r="K129" s="78"/>
      <c r="L129" s="78"/>
      <c r="M129" s="79"/>
      <c r="N129" s="53" t="s">
        <v>447</v>
      </c>
      <c r="O129" s="53"/>
      <c r="P129" s="79"/>
    </row>
    <row r="130" spans="1:21" x14ac:dyDescent="0.25">
      <c r="A130" s="80"/>
      <c r="B130" s="80"/>
      <c r="C130" s="80"/>
      <c r="D130" s="80"/>
      <c r="E130" s="80"/>
      <c r="F130" s="80"/>
      <c r="G130" s="80"/>
      <c r="H130" s="80"/>
      <c r="I130" s="80"/>
      <c r="J130" s="80"/>
      <c r="K130" s="78"/>
      <c r="L130" s="78"/>
      <c r="M130" s="79"/>
      <c r="N130" s="53"/>
      <c r="O130" s="53"/>
      <c r="P130" s="79"/>
    </row>
    <row r="131" spans="1:21" x14ac:dyDescent="0.25">
      <c r="A131" s="80"/>
      <c r="B131" s="278" t="s">
        <v>300</v>
      </c>
      <c r="C131" s="278"/>
      <c r="D131" s="278"/>
      <c r="E131" s="278"/>
      <c r="F131" s="278"/>
      <c r="G131" s="278"/>
      <c r="H131" s="278"/>
      <c r="I131" s="278"/>
      <c r="J131" s="80"/>
      <c r="K131" s="78"/>
      <c r="L131" s="78"/>
      <c r="M131" s="79"/>
      <c r="N131" s="69" t="s">
        <v>453</v>
      </c>
      <c r="O131" s="69" t="s">
        <v>454</v>
      </c>
      <c r="P131" s="79"/>
    </row>
    <row r="132" spans="1:21" x14ac:dyDescent="0.25">
      <c r="A132" s="80"/>
      <c r="B132" s="114"/>
      <c r="C132" s="279"/>
      <c r="D132" s="280"/>
      <c r="E132" s="280"/>
      <c r="F132" s="280"/>
      <c r="G132" s="281"/>
      <c r="H132" s="80"/>
      <c r="I132" s="80"/>
      <c r="J132" s="80"/>
      <c r="K132" s="78"/>
      <c r="L132" s="1">
        <f>IF(C132="significantly decrease energy use",2, IF(C132="slightly decrease energy use",1, IF(C132="not applicable/no impact",0, IF(C132="slightly increase energy use", -1, IF(C132="significantly increase energy use", -2, IF(C132="",20, ""))))))</f>
        <v>20</v>
      </c>
      <c r="M132" s="79"/>
      <c r="N132" s="223" t="s">
        <v>591</v>
      </c>
      <c r="O132" s="237" t="s">
        <v>595</v>
      </c>
      <c r="P132" s="79"/>
    </row>
    <row r="133" spans="1:21" x14ac:dyDescent="0.25">
      <c r="A133" s="80"/>
      <c r="B133" s="119"/>
      <c r="C133" s="119"/>
      <c r="D133" s="119"/>
      <c r="E133" s="119"/>
      <c r="F133" s="119"/>
      <c r="G133" s="119"/>
      <c r="H133" s="119"/>
      <c r="I133" s="119"/>
      <c r="J133" s="80"/>
      <c r="K133" s="78"/>
      <c r="L133" s="78"/>
      <c r="M133" s="79"/>
      <c r="N133" s="223" t="s">
        <v>592</v>
      </c>
      <c r="O133" s="237" t="s">
        <v>589</v>
      </c>
      <c r="P133" s="79"/>
    </row>
    <row r="134" spans="1:21" x14ac:dyDescent="0.25">
      <c r="A134" s="80"/>
      <c r="B134" s="158" t="s">
        <v>171</v>
      </c>
      <c r="C134" s="80"/>
      <c r="D134" s="80"/>
      <c r="E134" s="80"/>
      <c r="F134" s="80"/>
      <c r="G134" s="80"/>
      <c r="H134" s="80"/>
      <c r="I134" s="80"/>
      <c r="J134" s="80"/>
      <c r="K134" s="78"/>
      <c r="L134" s="78"/>
      <c r="M134" s="79"/>
      <c r="N134" s="223" t="s">
        <v>593</v>
      </c>
      <c r="O134" s="237" t="s">
        <v>590</v>
      </c>
      <c r="P134" s="79"/>
    </row>
    <row r="135" spans="1:21" x14ac:dyDescent="0.25">
      <c r="A135" s="80"/>
      <c r="B135" s="116"/>
      <c r="C135" s="283"/>
      <c r="D135" s="284"/>
      <c r="E135" s="284"/>
      <c r="F135" s="284"/>
      <c r="G135" s="285"/>
      <c r="H135" s="121"/>
      <c r="I135" s="121"/>
      <c r="J135" s="80"/>
      <c r="K135" s="78"/>
      <c r="L135" s="156" t="str">
        <f>IF(C135="yes",2,IF(C135="no",1,"0"))</f>
        <v>0</v>
      </c>
      <c r="M135" s="79"/>
      <c r="N135" s="223" t="s">
        <v>594</v>
      </c>
      <c r="O135" s="237" t="s">
        <v>596</v>
      </c>
      <c r="P135" s="79"/>
    </row>
    <row r="136" spans="1:21" x14ac:dyDescent="0.25">
      <c r="A136" s="80"/>
      <c r="B136" s="80"/>
      <c r="C136" s="80"/>
      <c r="D136" s="80"/>
      <c r="E136" s="80"/>
      <c r="F136" s="80"/>
      <c r="G136" s="80"/>
      <c r="H136" s="80"/>
      <c r="I136" s="80"/>
      <c r="J136" s="80"/>
      <c r="K136" s="78"/>
      <c r="L136" s="78"/>
      <c r="M136" s="79"/>
      <c r="N136" s="185"/>
      <c r="O136" s="185"/>
      <c r="P136" s="79"/>
    </row>
    <row r="137" spans="1:21" x14ac:dyDescent="0.25">
      <c r="A137" s="80"/>
      <c r="B137" s="286" t="s">
        <v>377</v>
      </c>
      <c r="C137" s="287"/>
      <c r="D137" s="287"/>
      <c r="E137" s="287"/>
      <c r="F137" s="287"/>
      <c r="G137" s="287"/>
      <c r="H137" s="122"/>
      <c r="I137" s="122"/>
      <c r="J137" s="80"/>
      <c r="K137" s="78"/>
      <c r="L137" s="78"/>
      <c r="M137" s="79"/>
      <c r="N137" s="185"/>
      <c r="O137" s="185"/>
      <c r="P137" s="79"/>
    </row>
    <row r="138" spans="1:21" x14ac:dyDescent="0.25">
      <c r="A138" s="95"/>
      <c r="B138" s="114"/>
      <c r="C138" s="279"/>
      <c r="D138" s="280"/>
      <c r="E138" s="280"/>
      <c r="F138" s="280"/>
      <c r="G138" s="281"/>
      <c r="H138" s="80"/>
      <c r="I138" s="80"/>
      <c r="J138" s="80"/>
      <c r="K138" s="78"/>
      <c r="L138" s="156" t="str">
        <f>IF(C138="yes",2,IF(C138="no",1,"0"))</f>
        <v>0</v>
      </c>
      <c r="M138" s="79"/>
      <c r="N138" s="53"/>
      <c r="O138" s="53"/>
      <c r="P138" s="79"/>
    </row>
    <row r="139" spans="1:21" x14ac:dyDescent="0.25">
      <c r="A139" s="80"/>
      <c r="B139" s="80"/>
      <c r="C139" s="80"/>
      <c r="D139" s="80"/>
      <c r="E139" s="80"/>
      <c r="F139" s="80"/>
      <c r="G139" s="80"/>
      <c r="H139" s="80"/>
      <c r="I139" s="80"/>
      <c r="J139" s="80"/>
      <c r="K139" s="78"/>
      <c r="L139" s="60">
        <f>IF(C132="",20,((L132*L135)*L138))</f>
        <v>20</v>
      </c>
      <c r="M139" s="79"/>
      <c r="N139" s="295"/>
      <c r="O139" s="295"/>
      <c r="P139" s="79"/>
    </row>
    <row r="140" spans="1:21" s="78" customFormat="1" x14ac:dyDescent="0.25">
      <c r="A140" s="80"/>
      <c r="B140" s="158" t="s">
        <v>222</v>
      </c>
      <c r="C140" s="158" t="s">
        <v>298</v>
      </c>
      <c r="D140" s="80"/>
      <c r="E140" s="80"/>
      <c r="F140" s="80"/>
      <c r="G140" s="80"/>
      <c r="H140" s="80"/>
      <c r="I140" s="80"/>
      <c r="J140" s="80"/>
      <c r="L140" s="60"/>
      <c r="M140" s="79"/>
      <c r="N140" s="295"/>
      <c r="O140" s="295"/>
      <c r="P140" s="79"/>
      <c r="Q140" s="82"/>
      <c r="R140"/>
      <c r="S140"/>
      <c r="T140"/>
      <c r="U140"/>
    </row>
    <row r="141" spans="1:21" s="78" customFormat="1" x14ac:dyDescent="0.25">
      <c r="A141" s="80"/>
      <c r="B141" s="158"/>
      <c r="C141" s="279"/>
      <c r="D141" s="280"/>
      <c r="E141" s="280"/>
      <c r="F141" s="280"/>
      <c r="G141" s="281"/>
      <c r="H141" s="80"/>
      <c r="I141" s="80"/>
      <c r="J141" s="80"/>
      <c r="L141" s="159" t="str">
        <f>IF(C141="renewables",2,IF(C141="both",1,IF(C141="fossil fuels",-2,"")))</f>
        <v/>
      </c>
      <c r="M141" s="79"/>
      <c r="N141" s="295"/>
      <c r="O141" s="295"/>
      <c r="P141" s="79"/>
      <c r="Q141" s="82"/>
    </row>
    <row r="142" spans="1:21" s="78" customFormat="1" x14ac:dyDescent="0.25">
      <c r="A142" s="80"/>
      <c r="B142" s="80"/>
      <c r="C142" s="80"/>
      <c r="D142" s="80"/>
      <c r="E142" s="80"/>
      <c r="F142" s="80"/>
      <c r="G142" s="80"/>
      <c r="H142" s="80"/>
      <c r="I142" s="80"/>
      <c r="J142" s="80"/>
      <c r="L142" s="60"/>
      <c r="M142" s="79"/>
      <c r="N142" s="79"/>
      <c r="O142" s="79"/>
      <c r="P142" s="79"/>
      <c r="Q142" s="82"/>
    </row>
    <row r="143" spans="1:21" x14ac:dyDescent="0.25">
      <c r="A143" s="80"/>
      <c r="B143" s="115" t="s">
        <v>299</v>
      </c>
      <c r="C143" s="115" t="s">
        <v>211</v>
      </c>
      <c r="D143" s="95"/>
      <c r="E143" s="95"/>
      <c r="F143" s="95"/>
      <c r="G143" s="95"/>
      <c r="H143" s="80"/>
      <c r="I143" s="80"/>
      <c r="J143" s="80"/>
      <c r="K143" s="78"/>
      <c r="L143" s="78"/>
      <c r="M143" s="79"/>
      <c r="N143" s="79"/>
      <c r="O143" s="79"/>
      <c r="P143" s="79"/>
      <c r="R143" s="78"/>
      <c r="S143" s="78"/>
      <c r="T143" s="78"/>
      <c r="U143" s="78"/>
    </row>
    <row r="144" spans="1:21" ht="44.1" customHeight="1" x14ac:dyDescent="0.25">
      <c r="A144" s="80"/>
      <c r="B144" s="95"/>
      <c r="C144" s="288"/>
      <c r="D144" s="289"/>
      <c r="E144" s="289"/>
      <c r="F144" s="289"/>
      <c r="G144" s="290"/>
      <c r="H144" s="80"/>
      <c r="I144" s="80"/>
      <c r="J144" s="80"/>
      <c r="K144" s="78"/>
      <c r="L144" s="1">
        <f>IF(C144="",0,1)</f>
        <v>0</v>
      </c>
      <c r="N144" s="79"/>
      <c r="O144" s="79"/>
      <c r="P144" s="79"/>
    </row>
    <row r="145" spans="1:16" ht="15.75" thickBot="1" x14ac:dyDescent="0.3">
      <c r="A145" s="80"/>
      <c r="B145" s="117"/>
      <c r="C145" s="117"/>
      <c r="D145" s="117"/>
      <c r="E145" s="117"/>
      <c r="F145" s="117"/>
      <c r="G145" s="117"/>
      <c r="H145" s="117"/>
      <c r="I145" s="117"/>
      <c r="J145" s="80"/>
      <c r="K145" s="78"/>
      <c r="L145" s="78"/>
      <c r="N145" s="79"/>
      <c r="O145" s="79"/>
      <c r="P145" s="79"/>
    </row>
    <row r="146" spans="1:16" x14ac:dyDescent="0.25">
      <c r="A146" s="80"/>
      <c r="B146" s="80"/>
      <c r="C146" s="80"/>
      <c r="D146" s="95"/>
      <c r="E146" s="95"/>
      <c r="F146" s="95"/>
      <c r="G146" s="95"/>
      <c r="H146" s="95"/>
      <c r="I146" s="95"/>
      <c r="J146" s="80"/>
      <c r="K146" s="78"/>
      <c r="L146" s="78"/>
      <c r="N146" s="87" t="s">
        <v>193</v>
      </c>
      <c r="O146" s="79"/>
      <c r="P146" s="79"/>
    </row>
    <row r="147" spans="1:16" ht="18.75" x14ac:dyDescent="0.3">
      <c r="A147" s="80"/>
      <c r="B147" s="81" t="s">
        <v>301</v>
      </c>
      <c r="C147" s="80"/>
      <c r="D147" s="80"/>
      <c r="E147" s="80"/>
      <c r="F147" s="80"/>
      <c r="G147" s="80"/>
      <c r="H147" s="80"/>
      <c r="I147" s="80"/>
      <c r="J147" s="80"/>
      <c r="K147" s="82"/>
      <c r="L147" s="60"/>
      <c r="M147" s="79"/>
      <c r="N147" s="291" t="s">
        <v>495</v>
      </c>
      <c r="O147" s="291"/>
      <c r="P147" s="79"/>
    </row>
    <row r="148" spans="1:16" ht="84.6" customHeight="1" x14ac:dyDescent="0.25">
      <c r="A148" s="80"/>
      <c r="B148" s="282" t="s">
        <v>496</v>
      </c>
      <c r="C148" s="282"/>
      <c r="D148" s="282"/>
      <c r="E148" s="282"/>
      <c r="F148" s="282"/>
      <c r="G148" s="282"/>
      <c r="H148" s="282"/>
      <c r="I148" s="282"/>
      <c r="J148" s="80"/>
      <c r="K148" s="78"/>
      <c r="L148" s="78"/>
      <c r="M148" s="79"/>
      <c r="N148" s="291"/>
      <c r="O148" s="291"/>
      <c r="P148" s="79"/>
    </row>
    <row r="149" spans="1:16" x14ac:dyDescent="0.25">
      <c r="A149" s="80"/>
      <c r="B149" s="277" t="s">
        <v>169</v>
      </c>
      <c r="C149" s="277"/>
      <c r="D149" s="80"/>
      <c r="E149" s="80"/>
      <c r="F149" s="80"/>
      <c r="G149" s="80"/>
      <c r="H149" s="80"/>
      <c r="I149" s="80"/>
      <c r="J149" s="80"/>
      <c r="K149" s="78"/>
      <c r="L149" s="78"/>
      <c r="M149" s="79"/>
      <c r="N149" s="147" t="s">
        <v>447</v>
      </c>
      <c r="O149" s="53"/>
      <c r="P149" s="79"/>
    </row>
    <row r="150" spans="1:16" x14ac:dyDescent="0.25">
      <c r="A150" s="80"/>
      <c r="B150" s="80"/>
      <c r="C150" s="80"/>
      <c r="D150" s="80"/>
      <c r="E150" s="80"/>
      <c r="F150" s="80"/>
      <c r="G150" s="80"/>
      <c r="H150" s="80"/>
      <c r="I150" s="80"/>
      <c r="J150" s="80"/>
      <c r="K150" s="78"/>
      <c r="L150" s="78"/>
      <c r="M150" s="79"/>
      <c r="N150" s="53"/>
      <c r="O150" s="53"/>
      <c r="P150" s="79"/>
    </row>
    <row r="151" spans="1:16" x14ac:dyDescent="0.25">
      <c r="A151" s="80"/>
      <c r="B151" s="278" t="s">
        <v>302</v>
      </c>
      <c r="C151" s="278"/>
      <c r="D151" s="278"/>
      <c r="E151" s="278"/>
      <c r="F151" s="278"/>
      <c r="G151" s="278"/>
      <c r="H151" s="278"/>
      <c r="I151" s="278"/>
      <c r="J151" s="80"/>
      <c r="K151" s="78"/>
      <c r="L151" s="78"/>
      <c r="M151" s="79"/>
      <c r="N151" s="69" t="s">
        <v>598</v>
      </c>
      <c r="O151" s="69" t="s">
        <v>599</v>
      </c>
      <c r="P151" s="79"/>
    </row>
    <row r="152" spans="1:16" x14ac:dyDescent="0.25">
      <c r="A152" s="80"/>
      <c r="B152" s="114"/>
      <c r="C152" s="279"/>
      <c r="D152" s="280"/>
      <c r="E152" s="280"/>
      <c r="F152" s="280"/>
      <c r="G152" s="281"/>
      <c r="H152" s="80"/>
      <c r="I152" s="80"/>
      <c r="J152" s="80"/>
      <c r="K152" s="78"/>
      <c r="L152" s="1">
        <f>IF(C152="Sustainable resources used throughout",2, IF(C152="Sustainable resources used in most places",1, IF(C152="Not Applicable",0, IF(C152="Sustainable resources used in some places", -1, IF(C152="Sustainable resources not considered at all", -2, IF(C152="",20,""))))))</f>
        <v>20</v>
      </c>
      <c r="M152" s="79"/>
      <c r="N152" s="237" t="s">
        <v>561</v>
      </c>
      <c r="O152" s="237" t="s">
        <v>563</v>
      </c>
      <c r="P152" s="79"/>
    </row>
    <row r="153" spans="1:16" x14ac:dyDescent="0.25">
      <c r="A153" s="80"/>
      <c r="B153" s="119"/>
      <c r="C153" s="119"/>
      <c r="D153" s="119"/>
      <c r="E153" s="119"/>
      <c r="F153" s="119"/>
      <c r="G153" s="119"/>
      <c r="H153" s="119"/>
      <c r="I153" s="119"/>
      <c r="J153" s="80"/>
      <c r="K153" s="78"/>
      <c r="L153" s="78"/>
      <c r="M153" s="79"/>
      <c r="N153" s="237" t="s">
        <v>562</v>
      </c>
      <c r="O153" s="237" t="s">
        <v>564</v>
      </c>
      <c r="P153" s="79"/>
    </row>
    <row r="154" spans="1:16" x14ac:dyDescent="0.25">
      <c r="A154" s="80"/>
      <c r="B154" s="158" t="s">
        <v>171</v>
      </c>
      <c r="C154" s="80"/>
      <c r="D154" s="80"/>
      <c r="E154" s="80"/>
      <c r="F154" s="80"/>
      <c r="G154" s="80"/>
      <c r="H154" s="80"/>
      <c r="I154" s="80"/>
      <c r="J154" s="80"/>
      <c r="K154" s="78"/>
      <c r="L154" s="78"/>
      <c r="M154" s="79"/>
      <c r="N154" s="237" t="s">
        <v>600</v>
      </c>
      <c r="O154" s="237" t="s">
        <v>668</v>
      </c>
      <c r="P154" s="79"/>
    </row>
    <row r="155" spans="1:16" x14ac:dyDescent="0.25">
      <c r="A155" s="80"/>
      <c r="B155" s="116"/>
      <c r="C155" s="283"/>
      <c r="D155" s="284"/>
      <c r="E155" s="284"/>
      <c r="F155" s="284"/>
      <c r="G155" s="285"/>
      <c r="H155" s="121"/>
      <c r="I155" s="121"/>
      <c r="J155" s="80"/>
      <c r="K155" s="78"/>
      <c r="L155" s="1" t="str">
        <f>IF(C155="yes",2,IF(C155="no",1,IF(L152=0,0,"")))</f>
        <v/>
      </c>
      <c r="M155" s="79"/>
      <c r="N155" s="237" t="s">
        <v>601</v>
      </c>
      <c r="O155" s="237" t="s">
        <v>602</v>
      </c>
      <c r="P155" s="79"/>
    </row>
    <row r="156" spans="1:16" x14ac:dyDescent="0.25">
      <c r="A156" s="80"/>
      <c r="B156" s="80"/>
      <c r="C156" s="80"/>
      <c r="D156" s="80"/>
      <c r="E156" s="80"/>
      <c r="F156" s="80"/>
      <c r="G156" s="80"/>
      <c r="H156" s="80"/>
      <c r="I156" s="80"/>
      <c r="J156" s="80"/>
      <c r="K156" s="78"/>
      <c r="L156" s="78"/>
      <c r="M156" s="79"/>
      <c r="N156" s="53"/>
      <c r="O156" s="53"/>
      <c r="P156" s="79"/>
    </row>
    <row r="157" spans="1:16" x14ac:dyDescent="0.25">
      <c r="A157" s="80"/>
      <c r="B157" s="286" t="s">
        <v>378</v>
      </c>
      <c r="C157" s="287"/>
      <c r="D157" s="287"/>
      <c r="E157" s="287"/>
      <c r="F157" s="287"/>
      <c r="G157" s="287"/>
      <c r="H157" s="122"/>
      <c r="I157" s="122"/>
      <c r="J157" s="80"/>
      <c r="K157" s="78"/>
      <c r="L157" s="78"/>
      <c r="M157" s="79"/>
      <c r="N157" s="53"/>
      <c r="O157" s="53"/>
      <c r="P157" s="79"/>
    </row>
    <row r="158" spans="1:16" x14ac:dyDescent="0.25">
      <c r="A158" s="95"/>
      <c r="B158" s="114"/>
      <c r="C158" s="279"/>
      <c r="D158" s="280"/>
      <c r="E158" s="280"/>
      <c r="F158" s="280"/>
      <c r="G158" s="281"/>
      <c r="H158" s="80"/>
      <c r="I158" s="80"/>
      <c r="J158" s="80"/>
      <c r="K158" s="78"/>
      <c r="L158" s="1" t="str">
        <f>IF(C158="yes",2,IF(C158="no",1,IF(L152=0,0,"")))</f>
        <v/>
      </c>
      <c r="M158" s="79"/>
      <c r="N158" s="53"/>
      <c r="O158" s="185"/>
      <c r="P158" s="79"/>
    </row>
    <row r="159" spans="1:16" x14ac:dyDescent="0.25">
      <c r="A159" s="80"/>
      <c r="B159" s="80"/>
      <c r="C159" s="80"/>
      <c r="D159" s="80"/>
      <c r="E159" s="80"/>
      <c r="F159" s="80"/>
      <c r="G159" s="80"/>
      <c r="H159" s="80"/>
      <c r="I159" s="80"/>
      <c r="J159" s="80"/>
      <c r="K159" s="78"/>
      <c r="L159" s="60">
        <f>IF(C152="",20,((L152*L155)*L158))</f>
        <v>20</v>
      </c>
      <c r="M159" s="79"/>
      <c r="N159" s="222"/>
      <c r="O159" s="222"/>
      <c r="P159" s="79"/>
    </row>
    <row r="160" spans="1:16" x14ac:dyDescent="0.25">
      <c r="A160" s="80"/>
      <c r="B160" s="115" t="s">
        <v>210</v>
      </c>
      <c r="C160" s="115" t="s">
        <v>211</v>
      </c>
      <c r="D160" s="95"/>
      <c r="E160" s="95"/>
      <c r="F160" s="95"/>
      <c r="G160" s="95"/>
      <c r="H160" s="80"/>
      <c r="I160" s="80"/>
      <c r="J160" s="80"/>
      <c r="K160" s="78"/>
      <c r="L160" s="78"/>
      <c r="M160" s="79"/>
      <c r="N160" s="222"/>
      <c r="O160" s="222"/>
      <c r="P160" s="79"/>
    </row>
    <row r="161" spans="1:24" ht="43.5" customHeight="1" x14ac:dyDescent="0.25">
      <c r="A161" s="80"/>
      <c r="B161" s="95"/>
      <c r="C161" s="288"/>
      <c r="D161" s="289"/>
      <c r="E161" s="289"/>
      <c r="F161" s="289"/>
      <c r="G161" s="290"/>
      <c r="H161" s="80"/>
      <c r="I161" s="80"/>
      <c r="J161" s="80"/>
      <c r="K161" s="78"/>
      <c r="L161" s="1">
        <f>IF(C161="",0,1)</f>
        <v>0</v>
      </c>
      <c r="M161" s="79"/>
      <c r="N161" s="222"/>
      <c r="O161" s="222"/>
      <c r="P161" s="79"/>
    </row>
    <row r="162" spans="1:24" ht="15.75" thickBot="1" x14ac:dyDescent="0.3">
      <c r="A162" s="80"/>
      <c r="B162" s="117"/>
      <c r="C162" s="117"/>
      <c r="D162" s="117"/>
      <c r="E162" s="117"/>
      <c r="F162" s="117"/>
      <c r="G162" s="117"/>
      <c r="H162" s="117"/>
      <c r="I162" s="117"/>
      <c r="J162" s="80"/>
      <c r="K162" s="78"/>
      <c r="L162" s="78"/>
      <c r="M162" s="79"/>
      <c r="N162" s="79"/>
      <c r="O162" s="79"/>
      <c r="P162" s="79"/>
    </row>
    <row r="163" spans="1:24" x14ac:dyDescent="0.25">
      <c r="A163" s="80"/>
      <c r="B163" s="80"/>
      <c r="C163" s="80"/>
      <c r="D163" s="95"/>
      <c r="E163" s="95"/>
      <c r="F163" s="95"/>
      <c r="G163" s="95"/>
      <c r="H163" s="95"/>
      <c r="I163" s="95"/>
      <c r="J163" s="80"/>
      <c r="K163" s="78"/>
      <c r="L163" s="78"/>
      <c r="M163" s="79"/>
      <c r="N163" s="87" t="s">
        <v>193</v>
      </c>
      <c r="O163" s="79"/>
      <c r="P163" s="79"/>
    </row>
    <row r="164" spans="1:24" ht="18.75" x14ac:dyDescent="0.3">
      <c r="A164" s="80"/>
      <c r="B164" s="81" t="s">
        <v>20</v>
      </c>
      <c r="C164" s="80"/>
      <c r="D164" s="80"/>
      <c r="E164" s="80"/>
      <c r="F164" s="80"/>
      <c r="G164" s="80"/>
      <c r="H164" s="80"/>
      <c r="I164" s="80"/>
      <c r="J164" s="80"/>
      <c r="K164" s="82"/>
      <c r="L164" s="60"/>
      <c r="M164" s="79"/>
      <c r="N164" s="292" t="s">
        <v>458</v>
      </c>
      <c r="O164" s="292"/>
      <c r="P164" s="79"/>
    </row>
    <row r="165" spans="1:24" ht="93.95" customHeight="1" x14ac:dyDescent="0.25">
      <c r="A165" s="80"/>
      <c r="B165" s="282" t="s">
        <v>457</v>
      </c>
      <c r="C165" s="282"/>
      <c r="D165" s="282"/>
      <c r="E165" s="282"/>
      <c r="F165" s="282"/>
      <c r="G165" s="282"/>
      <c r="H165" s="282"/>
      <c r="I165" s="282"/>
      <c r="J165" s="80"/>
      <c r="K165" s="78"/>
      <c r="L165" s="78"/>
      <c r="M165" s="79"/>
      <c r="N165" s="292"/>
      <c r="O165" s="292"/>
      <c r="P165" s="79"/>
      <c r="R165" s="60"/>
      <c r="V165" s="207"/>
      <c r="W165" s="207"/>
    </row>
    <row r="166" spans="1:24" x14ac:dyDescent="0.25">
      <c r="A166" s="80"/>
      <c r="B166" s="277" t="s">
        <v>169</v>
      </c>
      <c r="C166" s="277"/>
      <c r="D166" s="303" t="s">
        <v>203</v>
      </c>
      <c r="E166" s="303"/>
      <c r="F166" s="80"/>
      <c r="G166" s="80"/>
      <c r="H166" s="80"/>
      <c r="I166" s="80"/>
      <c r="J166" s="80"/>
      <c r="K166" s="78"/>
      <c r="L166" s="78"/>
      <c r="M166" s="79"/>
      <c r="N166" s="292"/>
      <c r="O166" s="292"/>
      <c r="P166" s="79"/>
      <c r="R166" s="271"/>
      <c r="S166" s="271"/>
      <c r="T166" s="271"/>
      <c r="U166" s="206"/>
      <c r="V166" s="208"/>
      <c r="W166" s="208"/>
      <c r="X166" s="188"/>
    </row>
    <row r="167" spans="1:24" x14ac:dyDescent="0.25">
      <c r="A167" s="80"/>
      <c r="B167" s="80"/>
      <c r="C167" s="80"/>
      <c r="D167" s="80"/>
      <c r="E167" s="80"/>
      <c r="F167" s="80"/>
      <c r="G167" s="80"/>
      <c r="H167" s="80"/>
      <c r="I167" s="80"/>
      <c r="J167" s="80"/>
      <c r="K167" s="78"/>
      <c r="L167" s="78"/>
      <c r="M167" s="79"/>
      <c r="N167" s="147" t="s">
        <v>447</v>
      </c>
      <c r="O167" s="53"/>
      <c r="P167" s="79"/>
      <c r="R167" s="272"/>
      <c r="S167" s="272"/>
      <c r="T167" s="272"/>
      <c r="U167" s="209"/>
    </row>
    <row r="168" spans="1:24" x14ac:dyDescent="0.25">
      <c r="A168" s="80"/>
      <c r="B168" s="278" t="s">
        <v>303</v>
      </c>
      <c r="C168" s="278"/>
      <c r="D168" s="278"/>
      <c r="E168" s="278"/>
      <c r="F168" s="278"/>
      <c r="G168" s="278"/>
      <c r="H168" s="278"/>
      <c r="I168" s="278"/>
      <c r="J168" s="80"/>
      <c r="K168" s="78"/>
      <c r="L168" s="78"/>
      <c r="M168" s="79"/>
      <c r="N168" s="53"/>
      <c r="O168" s="53"/>
      <c r="P168" s="79"/>
      <c r="U168" s="189"/>
      <c r="V168" s="189"/>
    </row>
    <row r="169" spans="1:24" x14ac:dyDescent="0.25">
      <c r="A169" s="80"/>
      <c r="B169" s="114"/>
      <c r="C169" s="279"/>
      <c r="D169" s="280"/>
      <c r="E169" s="280"/>
      <c r="F169" s="280"/>
      <c r="G169" s="281"/>
      <c r="H169" s="80"/>
      <c r="I169" s="80"/>
      <c r="J169" s="80"/>
      <c r="K169" s="78"/>
      <c r="L169" s="1">
        <f>IF(C169="significantly reduce overall quantities of waste",2, IF(C169="slightly reduce overall quantities of waste",1, IF(C169="not applicable/no impact",0, IF(C169="slightly increase overall quantities of waste", -1, IF(C169="significantly increase overall quantities of waste", -2, IF(C169="",20,""))))))</f>
        <v>20</v>
      </c>
      <c r="M169" s="79"/>
      <c r="N169" s="69" t="s">
        <v>603</v>
      </c>
      <c r="O169" s="69" t="s">
        <v>604</v>
      </c>
      <c r="P169" s="79"/>
    </row>
    <row r="170" spans="1:24" x14ac:dyDescent="0.25">
      <c r="A170" s="80"/>
      <c r="B170" s="119"/>
      <c r="C170" s="119"/>
      <c r="D170" s="119"/>
      <c r="E170" s="119"/>
      <c r="F170" s="119"/>
      <c r="G170" s="119"/>
      <c r="H170" s="119"/>
      <c r="I170" s="119"/>
      <c r="J170" s="80"/>
      <c r="K170" s="78"/>
      <c r="L170" s="78"/>
      <c r="M170" s="79"/>
      <c r="N170" s="237" t="s">
        <v>560</v>
      </c>
      <c r="O170" s="53" t="s">
        <v>607</v>
      </c>
      <c r="P170" s="79"/>
    </row>
    <row r="171" spans="1:24" x14ac:dyDescent="0.25">
      <c r="A171" s="80"/>
      <c r="B171" s="158" t="s">
        <v>171</v>
      </c>
      <c r="C171" s="80"/>
      <c r="D171" s="80"/>
      <c r="E171" s="80"/>
      <c r="F171" s="80"/>
      <c r="G171" s="80"/>
      <c r="H171" s="80"/>
      <c r="I171" s="80"/>
      <c r="J171" s="80"/>
      <c r="K171" s="78"/>
      <c r="L171" s="78"/>
      <c r="M171" s="79"/>
      <c r="N171" s="237" t="s">
        <v>605</v>
      </c>
      <c r="O171" s="53" t="s">
        <v>608</v>
      </c>
      <c r="P171" s="79"/>
    </row>
    <row r="172" spans="1:24" x14ac:dyDescent="0.25">
      <c r="A172" s="80"/>
      <c r="B172" s="116"/>
      <c r="C172" s="283"/>
      <c r="D172" s="284"/>
      <c r="E172" s="284"/>
      <c r="F172" s="284"/>
      <c r="G172" s="285"/>
      <c r="H172" s="121"/>
      <c r="I172" s="121"/>
      <c r="J172" s="80"/>
      <c r="K172" s="78"/>
      <c r="L172" s="1" t="str">
        <f>IF(C172="yes",2,IF(C172="no",1,IF(L169=0,0,"")))</f>
        <v/>
      </c>
      <c r="M172" s="79"/>
      <c r="N172" s="237" t="s">
        <v>606</v>
      </c>
      <c r="O172" s="53" t="s">
        <v>609</v>
      </c>
      <c r="P172" s="79"/>
    </row>
    <row r="173" spans="1:24" x14ac:dyDescent="0.25">
      <c r="A173" s="80"/>
      <c r="B173" s="80"/>
      <c r="C173" s="80"/>
      <c r="D173" s="80"/>
      <c r="E173" s="80"/>
      <c r="F173" s="80"/>
      <c r="G173" s="80"/>
      <c r="H173" s="80"/>
      <c r="I173" s="80"/>
      <c r="J173" s="80"/>
      <c r="K173" s="78"/>
      <c r="L173" s="78"/>
      <c r="M173" s="79"/>
      <c r="P173" s="79"/>
    </row>
    <row r="174" spans="1:24" x14ac:dyDescent="0.25">
      <c r="A174" s="80"/>
      <c r="B174" s="286" t="s">
        <v>379</v>
      </c>
      <c r="C174" s="287"/>
      <c r="D174" s="287"/>
      <c r="E174" s="287"/>
      <c r="F174" s="287"/>
      <c r="G174" s="287"/>
      <c r="H174" s="122"/>
      <c r="I174" s="122"/>
      <c r="J174" s="80"/>
      <c r="K174" s="78"/>
      <c r="L174" s="78"/>
      <c r="M174" s="79"/>
      <c r="N174" s="185"/>
      <c r="O174" s="185"/>
      <c r="P174" s="79"/>
    </row>
    <row r="175" spans="1:24" x14ac:dyDescent="0.25">
      <c r="A175" s="95"/>
      <c r="B175" s="114"/>
      <c r="C175" s="279"/>
      <c r="D175" s="280"/>
      <c r="E175" s="280"/>
      <c r="F175" s="280"/>
      <c r="G175" s="281"/>
      <c r="H175" s="80"/>
      <c r="I175" s="80"/>
      <c r="J175" s="80"/>
      <c r="K175" s="78"/>
      <c r="L175" s="1" t="str">
        <f>IF(C175="yes",2,IF(C175="no",1,IF(L169=0,0,"")))</f>
        <v/>
      </c>
      <c r="M175" s="79"/>
      <c r="N175" s="53"/>
      <c r="O175" s="53"/>
      <c r="P175" s="79"/>
    </row>
    <row r="176" spans="1:24" x14ac:dyDescent="0.25">
      <c r="A176" s="80"/>
      <c r="B176" s="80"/>
      <c r="C176" s="80"/>
      <c r="D176" s="80"/>
      <c r="E176" s="80"/>
      <c r="F176" s="80"/>
      <c r="G176" s="80"/>
      <c r="H176" s="80"/>
      <c r="I176" s="80"/>
      <c r="J176" s="80"/>
      <c r="K176" s="78"/>
      <c r="L176" s="60">
        <f>IF(C169="",20,((L169*L172)*L175))</f>
        <v>20</v>
      </c>
      <c r="M176" s="79"/>
      <c r="N176" s="295"/>
      <c r="O176" s="295"/>
      <c r="P176" s="79"/>
    </row>
    <row r="177" spans="1:16" x14ac:dyDescent="0.25">
      <c r="A177" s="80"/>
      <c r="B177" s="115" t="s">
        <v>210</v>
      </c>
      <c r="C177" s="115" t="s">
        <v>211</v>
      </c>
      <c r="D177" s="95"/>
      <c r="E177" s="95"/>
      <c r="F177" s="95"/>
      <c r="G177" s="95"/>
      <c r="H177" s="80"/>
      <c r="I177" s="80"/>
      <c r="J177" s="80"/>
      <c r="K177" s="78"/>
      <c r="L177" s="78"/>
      <c r="M177" s="79"/>
      <c r="N177" s="295"/>
      <c r="O177" s="295"/>
      <c r="P177" s="79"/>
    </row>
    <row r="178" spans="1:16" ht="44.1" customHeight="1" x14ac:dyDescent="0.25">
      <c r="A178" s="80"/>
      <c r="B178" s="95"/>
      <c r="C178" s="273"/>
      <c r="D178" s="274"/>
      <c r="E178" s="274"/>
      <c r="F178" s="274"/>
      <c r="G178" s="275"/>
      <c r="H178" s="80"/>
      <c r="I178" s="80"/>
      <c r="J178" s="80"/>
      <c r="K178" s="78"/>
      <c r="L178" s="1">
        <f>IF(C178="",0,1)</f>
        <v>0</v>
      </c>
      <c r="M178" s="79"/>
      <c r="N178" s="295"/>
      <c r="O178" s="295"/>
      <c r="P178" s="79"/>
    </row>
    <row r="179" spans="1:16" ht="15.75" thickBot="1" x14ac:dyDescent="0.3">
      <c r="A179" s="80"/>
      <c r="B179" s="117"/>
      <c r="C179" s="117"/>
      <c r="D179" s="117"/>
      <c r="E179" s="117"/>
      <c r="F179" s="117"/>
      <c r="G179" s="117"/>
      <c r="H179" s="117"/>
      <c r="I179" s="117"/>
      <c r="J179" s="80"/>
      <c r="K179" s="78"/>
      <c r="L179" s="78"/>
      <c r="M179" s="79"/>
      <c r="N179" s="79"/>
      <c r="O179" s="79"/>
      <c r="P179" s="79"/>
    </row>
    <row r="180" spans="1:16" x14ac:dyDescent="0.25">
      <c r="A180" s="80"/>
      <c r="B180" s="80"/>
      <c r="C180" s="80"/>
      <c r="D180" s="95"/>
      <c r="E180" s="95"/>
      <c r="F180" s="95"/>
      <c r="G180" s="95"/>
      <c r="H180" s="95"/>
      <c r="I180" s="95"/>
      <c r="J180" s="80"/>
      <c r="K180" s="78"/>
      <c r="L180" s="78"/>
      <c r="M180" s="79"/>
      <c r="P180" s="79"/>
    </row>
    <row r="181" spans="1:16" ht="15.75" x14ac:dyDescent="0.25">
      <c r="A181" s="80"/>
      <c r="B181" s="160" t="s">
        <v>304</v>
      </c>
      <c r="C181" s="80"/>
      <c r="D181" s="80"/>
      <c r="E181" s="80"/>
      <c r="F181" s="80"/>
      <c r="G181" s="80"/>
      <c r="H181" s="80"/>
      <c r="I181" s="80"/>
      <c r="J181" s="80"/>
      <c r="P181" s="79"/>
    </row>
    <row r="182" spans="1:16" x14ac:dyDescent="0.25">
      <c r="A182" s="80"/>
      <c r="B182" s="80"/>
      <c r="C182" s="80"/>
      <c r="D182" s="80"/>
      <c r="E182" s="80"/>
      <c r="F182" s="80"/>
      <c r="G182" s="80"/>
      <c r="H182" s="80"/>
      <c r="I182" s="80"/>
      <c r="J182" s="80"/>
    </row>
    <row r="183" spans="1:16" x14ac:dyDescent="0.25">
      <c r="A183" s="80"/>
      <c r="B183" s="80"/>
      <c r="C183" s="80"/>
      <c r="D183" s="80"/>
      <c r="E183" s="80"/>
      <c r="F183" s="80"/>
      <c r="G183" s="80"/>
      <c r="H183" s="80"/>
      <c r="I183" s="80"/>
      <c r="J183" s="80"/>
    </row>
  </sheetData>
  <mergeCells count="109">
    <mergeCell ref="N127:O128"/>
    <mergeCell ref="N164:O166"/>
    <mergeCell ref="N176:O178"/>
    <mergeCell ref="N122:O124"/>
    <mergeCell ref="N139:O141"/>
    <mergeCell ref="N61:O61"/>
    <mergeCell ref="N93:O95"/>
    <mergeCell ref="N110:O111"/>
    <mergeCell ref="N88:O90"/>
    <mergeCell ref="N105:O107"/>
    <mergeCell ref="C155:G155"/>
    <mergeCell ref="B157:G157"/>
    <mergeCell ref="C158:G158"/>
    <mergeCell ref="C161:G161"/>
    <mergeCell ref="B165:I165"/>
    <mergeCell ref="B166:C166"/>
    <mergeCell ref="D166:E166"/>
    <mergeCell ref="C178:G178"/>
    <mergeCell ref="B168:I168"/>
    <mergeCell ref="C169:G169"/>
    <mergeCell ref="C172:G172"/>
    <mergeCell ref="B174:G174"/>
    <mergeCell ref="C175:G175"/>
    <mergeCell ref="C141:G141"/>
    <mergeCell ref="B148:I148"/>
    <mergeCell ref="B149:C149"/>
    <mergeCell ref="B151:I151"/>
    <mergeCell ref="C135:G135"/>
    <mergeCell ref="B129:C129"/>
    <mergeCell ref="B131:I131"/>
    <mergeCell ref="C132:G132"/>
    <mergeCell ref="C152:G152"/>
    <mergeCell ref="B78:C78"/>
    <mergeCell ref="B80:I80"/>
    <mergeCell ref="B86:G86"/>
    <mergeCell ref="C81:G81"/>
    <mergeCell ref="C84:G84"/>
    <mergeCell ref="C98:G98"/>
    <mergeCell ref="C39:G39"/>
    <mergeCell ref="N51:O53"/>
    <mergeCell ref="C50:G50"/>
    <mergeCell ref="B52:G52"/>
    <mergeCell ref="N68:O70"/>
    <mergeCell ref="C47:G47"/>
    <mergeCell ref="B61:C61"/>
    <mergeCell ref="B46:I46"/>
    <mergeCell ref="C70:G70"/>
    <mergeCell ref="C53:G53"/>
    <mergeCell ref="B60:I60"/>
    <mergeCell ref="B63:I63"/>
    <mergeCell ref="C64:G64"/>
    <mergeCell ref="C67:G67"/>
    <mergeCell ref="B69:G69"/>
    <mergeCell ref="C56:G56"/>
    <mergeCell ref="N44:O44"/>
    <mergeCell ref="N59:O60"/>
    <mergeCell ref="N2:O2"/>
    <mergeCell ref="B3:I4"/>
    <mergeCell ref="B9:I9"/>
    <mergeCell ref="B12:G12"/>
    <mergeCell ref="C19:G19"/>
    <mergeCell ref="B10:D10"/>
    <mergeCell ref="C13:G13"/>
    <mergeCell ref="C16:G16"/>
    <mergeCell ref="B18:G18"/>
    <mergeCell ref="C22:G22"/>
    <mergeCell ref="B44:C44"/>
    <mergeCell ref="B26:I26"/>
    <mergeCell ref="B29:I29"/>
    <mergeCell ref="N9:O9"/>
    <mergeCell ref="N11:O11"/>
    <mergeCell ref="B77:I77"/>
    <mergeCell ref="N27:O27"/>
    <mergeCell ref="N43:O43"/>
    <mergeCell ref="N26:O26"/>
    <mergeCell ref="C36:G36"/>
    <mergeCell ref="B43:I43"/>
    <mergeCell ref="D27:E27"/>
    <mergeCell ref="B27:C27"/>
    <mergeCell ref="C73:G73"/>
    <mergeCell ref="C30:G30"/>
    <mergeCell ref="C33:G33"/>
    <mergeCell ref="B35:G35"/>
    <mergeCell ref="N38:O38"/>
    <mergeCell ref="N77:O77"/>
    <mergeCell ref="R166:T166"/>
    <mergeCell ref="R167:T167"/>
    <mergeCell ref="C90:G90"/>
    <mergeCell ref="B94:I94"/>
    <mergeCell ref="B95:C95"/>
    <mergeCell ref="B97:I97"/>
    <mergeCell ref="C87:G87"/>
    <mergeCell ref="C104:G104"/>
    <mergeCell ref="C107:G107"/>
    <mergeCell ref="B111:I111"/>
    <mergeCell ref="B112:C112"/>
    <mergeCell ref="B114:I114"/>
    <mergeCell ref="C115:G115"/>
    <mergeCell ref="C118:G118"/>
    <mergeCell ref="B120:G120"/>
    <mergeCell ref="C121:G121"/>
    <mergeCell ref="C124:G124"/>
    <mergeCell ref="B128:I128"/>
    <mergeCell ref="N147:O148"/>
    <mergeCell ref="C101:G101"/>
    <mergeCell ref="B103:G103"/>
    <mergeCell ref="B137:G137"/>
    <mergeCell ref="C138:G138"/>
    <mergeCell ref="C144:G144"/>
  </mergeCells>
  <conditionalFormatting sqref="B98">
    <cfRule type="containsText" dxfId="91" priority="31" operator="containsText" text="&quot;&quot;">
      <formula>NOT(ISERROR(SEARCH("""""",B98)))</formula>
    </cfRule>
    <cfRule type="expression" dxfId="90" priority="30">
      <formula>""</formula>
    </cfRule>
  </conditionalFormatting>
  <conditionalFormatting sqref="B13:C13">
    <cfRule type="containsText" dxfId="89" priority="45" operator="containsText" text="&quot;&quot;">
      <formula>NOT(ISERROR(SEARCH("""""",B13)))</formula>
    </cfRule>
    <cfRule type="expression" dxfId="88" priority="44">
      <formula>""</formula>
    </cfRule>
  </conditionalFormatting>
  <conditionalFormatting sqref="B30:C30">
    <cfRule type="containsText" dxfId="87" priority="43" operator="containsText" text="&quot;&quot;">
      <formula>NOT(ISERROR(SEARCH("""""",B30)))</formula>
    </cfRule>
    <cfRule type="expression" dxfId="86" priority="42">
      <formula>""</formula>
    </cfRule>
  </conditionalFormatting>
  <conditionalFormatting sqref="B47:C47">
    <cfRule type="containsText" dxfId="85" priority="41" operator="containsText" text="&quot;&quot;">
      <formula>NOT(ISERROR(SEARCH("""""",B47)))</formula>
    </cfRule>
    <cfRule type="expression" dxfId="84" priority="40">
      <formula>""</formula>
    </cfRule>
  </conditionalFormatting>
  <conditionalFormatting sqref="B64:C64">
    <cfRule type="containsText" dxfId="83" priority="39" operator="containsText" text="&quot;&quot;">
      <formula>NOT(ISERROR(SEARCH("""""",B64)))</formula>
    </cfRule>
    <cfRule type="expression" dxfId="82" priority="38">
      <formula>""</formula>
    </cfRule>
  </conditionalFormatting>
  <conditionalFormatting sqref="B81:C81">
    <cfRule type="containsText" dxfId="81" priority="33" operator="containsText" text="&quot;&quot;">
      <formula>NOT(ISERROR(SEARCH("""""",B81)))</formula>
    </cfRule>
    <cfRule type="expression" dxfId="80" priority="32">
      <formula>""</formula>
    </cfRule>
  </conditionalFormatting>
  <conditionalFormatting sqref="B115:C115">
    <cfRule type="containsText" dxfId="79" priority="29" operator="containsText" text="&quot;&quot;">
      <formula>NOT(ISERROR(SEARCH("""""",B115)))</formula>
    </cfRule>
    <cfRule type="expression" dxfId="78" priority="28">
      <formula>""</formula>
    </cfRule>
  </conditionalFormatting>
  <conditionalFormatting sqref="B132:C132">
    <cfRule type="containsText" dxfId="77" priority="27" operator="containsText" text="&quot;&quot;">
      <formula>NOT(ISERROR(SEARCH("""""",B132)))</formula>
    </cfRule>
    <cfRule type="expression" dxfId="76" priority="26">
      <formula>""</formula>
    </cfRule>
  </conditionalFormatting>
  <conditionalFormatting sqref="B152:C152">
    <cfRule type="containsText" dxfId="75" priority="25" operator="containsText" text="&quot;&quot;">
      <formula>NOT(ISERROR(SEARCH("""""",B152)))</formula>
    </cfRule>
    <cfRule type="expression" dxfId="74" priority="24">
      <formula>""</formula>
    </cfRule>
  </conditionalFormatting>
  <conditionalFormatting sqref="B169:C169">
    <cfRule type="expression" dxfId="73" priority="22">
      <formula>""</formula>
    </cfRule>
    <cfRule type="containsText" dxfId="72" priority="23" operator="containsText" text="&quot;&quot;">
      <formula>NOT(ISERROR(SEARCH("""""",B169)))</formula>
    </cfRule>
  </conditionalFormatting>
  <conditionalFormatting sqref="C16:G16">
    <cfRule type="expression" dxfId="71" priority="16">
      <formula>"IF(C12=""Not applicable/No impact"")"</formula>
    </cfRule>
    <cfRule type="expression" dxfId="70" priority="13">
      <formula>"IF($C$12=""Not applicable/No Impact"")"</formula>
    </cfRule>
    <cfRule type="expression" dxfId="69" priority="12">
      <formula>$C$13="Not applicable/No Impact"</formula>
    </cfRule>
  </conditionalFormatting>
  <conditionalFormatting sqref="C19:G19">
    <cfRule type="expression" dxfId="68" priority="11">
      <formula>$C$13="Not applicable/No Impact"</formula>
    </cfRule>
  </conditionalFormatting>
  <conditionalFormatting sqref="C22:G22">
    <cfRule type="expression" dxfId="67" priority="21">
      <formula>"IF(C12=""not applicable/no impact"""</formula>
    </cfRule>
    <cfRule type="colorScale" priority="20">
      <colorScale>
        <cfvo type="min"/>
        <cfvo type="max"/>
        <color theme="2" tint="-0.249977111117893"/>
        <color theme="2" tint="-0.249977111117893"/>
      </colorScale>
    </cfRule>
    <cfRule type="expression" dxfId="66" priority="19">
      <formula>IF(C13="Not applicable/No Impact",)</formula>
    </cfRule>
  </conditionalFormatting>
  <conditionalFormatting sqref="C33:G33">
    <cfRule type="expression" dxfId="65" priority="10">
      <formula>$C$30="Not applicable/No Impact"</formula>
    </cfRule>
  </conditionalFormatting>
  <conditionalFormatting sqref="C36:G36">
    <cfRule type="expression" dxfId="64" priority="9">
      <formula>$C$30="Not applicable/No Impact"</formula>
    </cfRule>
  </conditionalFormatting>
  <conditionalFormatting sqref="C50:G50 C53:G53">
    <cfRule type="expression" dxfId="63" priority="8">
      <formula>$C$47="Not applicable/No Impact"</formula>
    </cfRule>
  </conditionalFormatting>
  <conditionalFormatting sqref="C67:G67 C70:G70">
    <cfRule type="expression" dxfId="62" priority="7">
      <formula>$C$64="Not applicable/No Impact"</formula>
    </cfRule>
  </conditionalFormatting>
  <conditionalFormatting sqref="C84:G84 C87:G87">
    <cfRule type="expression" dxfId="61" priority="6">
      <formula>$C$81="Not applicable/No Impact"</formula>
    </cfRule>
  </conditionalFormatting>
  <conditionalFormatting sqref="C101:G101 C104:G104">
    <cfRule type="expression" dxfId="60" priority="5">
      <formula>$C$98="Not applicable/No Impact"</formula>
    </cfRule>
  </conditionalFormatting>
  <conditionalFormatting sqref="C118:G118 C121:G121">
    <cfRule type="expression" dxfId="59" priority="4">
      <formula>$C$115="Not applicable/No Impact"</formula>
    </cfRule>
  </conditionalFormatting>
  <conditionalFormatting sqref="C135:G135 C138:G138">
    <cfRule type="expression" dxfId="58" priority="3">
      <formula>$C$132="Not applicable/No Impact"</formula>
    </cfRule>
  </conditionalFormatting>
  <conditionalFormatting sqref="C155:G155 C158:G158">
    <cfRule type="expression" dxfId="57" priority="2">
      <formula>$C$152="Not applicable"</formula>
    </cfRule>
  </conditionalFormatting>
  <conditionalFormatting sqref="C172:G172 C175:G175">
    <cfRule type="expression" dxfId="56" priority="1">
      <formula>$C$169="Not applicable/No Impact"</formula>
    </cfRule>
  </conditionalFormatting>
  <dataValidations count="1">
    <dataValidation errorStyle="warning" showInputMessage="1" showErrorMessage="1" error="You must select an option for this question" sqref="B13 B30 B47 B64 B81 B98 B115 B132 B152 B169" xr:uid="{00000000-0002-0000-0200-000000000000}"/>
  </dataValidations>
  <pageMargins left="0.7" right="0.7" top="0.75" bottom="0.75" header="0.3" footer="0.3"/>
  <pageSetup orientation="landscape"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200-000001000000}">
          <x14:formula1>
            <xm:f>'Drop downs'!$G$7:$G$8</xm:f>
          </x14:formula1>
          <xm:sqref>C33 C19 C16 C36 C50 C53 C67 C70 C84 C87 C101 C104 C118 C121 C135 C138 C155 C158 C172 C175</xm:sqref>
        </x14:dataValidation>
        <x14:dataValidation type="list" errorStyle="warning" showInputMessage="1" showErrorMessage="1" error="You must select an option for this question" xr:uid="{00000000-0002-0000-0200-000002000000}">
          <x14:formula1>
            <xm:f>'Drop downs'!$I$15:$I$19</xm:f>
          </x14:formula1>
          <xm:sqref>C30:G30</xm:sqref>
        </x14:dataValidation>
        <x14:dataValidation type="list" errorStyle="warning" showInputMessage="1" showErrorMessage="1" error="You must select an option for this question" xr:uid="{00000000-0002-0000-0200-000003000000}">
          <x14:formula1>
            <xm:f>'Drop downs'!$I$22:$I$26</xm:f>
          </x14:formula1>
          <xm:sqref>C47:G47</xm:sqref>
        </x14:dataValidation>
        <x14:dataValidation type="list" errorStyle="warning" showInputMessage="1" showErrorMessage="1" error="You must select an option for this question" xr:uid="{00000000-0002-0000-0200-000004000000}">
          <x14:formula1>
            <xm:f>'Drop downs'!$I$29:$I$33</xm:f>
          </x14:formula1>
          <xm:sqref>C64:G64</xm:sqref>
        </x14:dataValidation>
        <x14:dataValidation type="list" errorStyle="warning" showInputMessage="1" showErrorMessage="1" error="You must select an option for this question" xr:uid="{00000000-0002-0000-0200-000005000000}">
          <x14:formula1>
            <xm:f>'Drop downs'!$I$36:$I$40</xm:f>
          </x14:formula1>
          <xm:sqref>C81:G81</xm:sqref>
        </x14:dataValidation>
        <x14:dataValidation type="list" errorStyle="warning" showInputMessage="1" showErrorMessage="1" error="You must select an option for this question" xr:uid="{00000000-0002-0000-0200-000006000000}">
          <x14:formula1>
            <xm:f>'Drop downs'!$I$43:$I$47</xm:f>
          </x14:formula1>
          <xm:sqref>C98:G98</xm:sqref>
        </x14:dataValidation>
        <x14:dataValidation type="list" errorStyle="warning" showInputMessage="1" showErrorMessage="1" error="You must select an option for this question" xr:uid="{00000000-0002-0000-0200-000007000000}">
          <x14:formula1>
            <xm:f>'Drop downs'!$I$50:$I$54</xm:f>
          </x14:formula1>
          <xm:sqref>C115:G115</xm:sqref>
        </x14:dataValidation>
        <x14:dataValidation type="list" errorStyle="warning" showInputMessage="1" showErrorMessage="1" error="You must select an option for this question" xr:uid="{00000000-0002-0000-0200-000008000000}">
          <x14:formula1>
            <xm:f>'Drop downs'!$I$57:$I$61</xm:f>
          </x14:formula1>
          <xm:sqref>C132:G132</xm:sqref>
        </x14:dataValidation>
        <x14:dataValidation type="list" allowBlank="1" showInputMessage="1" showErrorMessage="1" xr:uid="{00000000-0002-0000-0200-000009000000}">
          <x14:formula1>
            <xm:f>'Drop downs'!$M$57:$M$59</xm:f>
          </x14:formula1>
          <xm:sqref>C141:G141</xm:sqref>
        </x14:dataValidation>
        <x14:dataValidation type="list" errorStyle="warning" showInputMessage="1" showErrorMessage="1" error="You must select an option for this question" xr:uid="{00000000-0002-0000-0200-00000A000000}">
          <x14:formula1>
            <xm:f>'Drop downs'!$I$64:$I$68</xm:f>
          </x14:formula1>
          <xm:sqref>C152:G152</xm:sqref>
        </x14:dataValidation>
        <x14:dataValidation type="list" errorStyle="warning" showInputMessage="1" showErrorMessage="1" error="You must select an option for this question" xr:uid="{00000000-0002-0000-0200-00000B000000}">
          <x14:formula1>
            <xm:f>'Drop downs'!$I$71:$I$75</xm:f>
          </x14:formula1>
          <xm:sqref>C169:G169</xm:sqref>
        </x14:dataValidation>
        <x14:dataValidation type="list" errorStyle="warning" showInputMessage="1" error="You must select an option for this question" xr:uid="{00000000-0002-0000-0200-00000C000000}">
          <x14:formula1>
            <xm:f>'Drop downs'!$N$15:$N$19</xm:f>
          </x14:formula1>
          <xm:sqref>C13:G13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W201"/>
  <sheetViews>
    <sheetView topLeftCell="A201" zoomScale="93" zoomScaleNormal="100" workbookViewId="0">
      <selection activeCell="C160" sqref="C160:G160"/>
    </sheetView>
  </sheetViews>
  <sheetFormatPr defaultRowHeight="15" x14ac:dyDescent="0.25"/>
  <cols>
    <col min="1" max="1" width="5.85546875" style="79" customWidth="1"/>
    <col min="2" max="2" width="6" customWidth="1"/>
    <col min="4" max="4" width="12.7109375" customWidth="1"/>
    <col min="5" max="5" width="13.28515625" customWidth="1"/>
    <col min="6" max="6" width="17.7109375" customWidth="1"/>
    <col min="7" max="7" width="20.85546875" customWidth="1"/>
    <col min="8" max="8" width="7.28515625" customWidth="1"/>
    <col min="9" max="9" width="11" customWidth="1"/>
    <col min="10" max="10" width="7.42578125" customWidth="1"/>
    <col min="11" max="11" width="2.5703125" style="82" hidden="1" customWidth="1"/>
    <col min="12" max="12" width="7.5703125" hidden="1" customWidth="1"/>
    <col min="13" max="13" width="5.140625" customWidth="1"/>
    <col min="14" max="14" width="43.28515625" customWidth="1"/>
    <col min="15" max="15" width="53.42578125" style="78" customWidth="1"/>
    <col min="16" max="16" width="2.85546875" style="78" customWidth="1"/>
    <col min="17" max="17" width="29.28515625" customWidth="1"/>
    <col min="18" max="18" width="29.28515625" style="78" customWidth="1"/>
    <col min="20" max="20" width="17.5703125" customWidth="1"/>
    <col min="21" max="21" width="10.85546875" customWidth="1"/>
    <col min="22" max="22" width="8.7109375" style="78"/>
    <col min="23" max="23" width="24.42578125" customWidth="1"/>
  </cols>
  <sheetData>
    <row r="1" spans="1:23" s="78" customFormat="1" x14ac:dyDescent="0.25">
      <c r="A1" s="83"/>
      <c r="B1" s="83"/>
      <c r="C1" s="83"/>
      <c r="D1" s="83"/>
      <c r="E1" s="83"/>
      <c r="F1" s="83"/>
      <c r="G1" s="83"/>
      <c r="H1" s="83"/>
      <c r="I1" s="83"/>
      <c r="J1" s="83"/>
      <c r="K1" s="82"/>
      <c r="M1" s="239"/>
      <c r="N1" s="239"/>
      <c r="O1" s="239"/>
      <c r="P1" s="239"/>
      <c r="Q1" s="239"/>
      <c r="R1" s="239"/>
      <c r="S1" s="239"/>
    </row>
    <row r="2" spans="1:23" s="77" customFormat="1" ht="21" x14ac:dyDescent="0.35">
      <c r="A2" s="83"/>
      <c r="B2" s="104" t="s">
        <v>177</v>
      </c>
      <c r="C2" s="83"/>
      <c r="D2" s="83"/>
      <c r="E2" s="83"/>
      <c r="F2" s="83"/>
      <c r="G2" s="83"/>
      <c r="H2" s="83"/>
      <c r="I2" s="83"/>
      <c r="J2" s="83"/>
      <c r="K2" s="82"/>
      <c r="L2" s="126" t="s">
        <v>176</v>
      </c>
      <c r="M2" s="79"/>
      <c r="N2" s="296" t="s">
        <v>488</v>
      </c>
      <c r="O2" s="296"/>
      <c r="P2" s="141"/>
      <c r="Q2" s="240" t="s">
        <v>192</v>
      </c>
      <c r="R2" s="142"/>
      <c r="S2" s="79"/>
      <c r="V2" s="78"/>
    </row>
    <row r="3" spans="1:23" s="77" customFormat="1" ht="14.45" customHeight="1" x14ac:dyDescent="0.25">
      <c r="A3" s="83"/>
      <c r="B3" s="305" t="s">
        <v>223</v>
      </c>
      <c r="C3" s="305"/>
      <c r="D3" s="305"/>
      <c r="E3" s="305"/>
      <c r="F3" s="305"/>
      <c r="G3" s="305"/>
      <c r="H3" s="305"/>
      <c r="I3" s="305"/>
      <c r="J3" s="83"/>
      <c r="K3" s="82"/>
      <c r="L3" s="84"/>
      <c r="M3" s="79"/>
      <c r="N3" s="88"/>
      <c r="O3" s="88"/>
      <c r="P3" s="88"/>
      <c r="Q3" s="88"/>
      <c r="R3" s="187"/>
      <c r="S3" s="79"/>
      <c r="V3" s="78"/>
    </row>
    <row r="4" spans="1:23" s="77" customFormat="1" ht="14.45" customHeight="1" x14ac:dyDescent="0.25">
      <c r="A4" s="83"/>
      <c r="B4" s="305"/>
      <c r="C4" s="305"/>
      <c r="D4" s="305"/>
      <c r="E4" s="305"/>
      <c r="F4" s="305"/>
      <c r="G4" s="305"/>
      <c r="H4" s="305"/>
      <c r="I4" s="305"/>
      <c r="J4" s="83"/>
      <c r="K4" s="82"/>
      <c r="L4" s="84"/>
      <c r="M4" s="79"/>
      <c r="N4" s="88"/>
      <c r="O4" s="88"/>
      <c r="P4" s="88"/>
      <c r="Q4" s="88"/>
      <c r="R4" s="187"/>
      <c r="S4" s="79"/>
      <c r="V4" s="78"/>
    </row>
    <row r="5" spans="1:23" s="78" customFormat="1" ht="14.45" customHeight="1" x14ac:dyDescent="0.25">
      <c r="A5" s="83"/>
      <c r="B5" s="257"/>
      <c r="C5" s="257"/>
      <c r="D5" s="257"/>
      <c r="E5" s="257"/>
      <c r="F5" s="257"/>
      <c r="G5" s="257"/>
      <c r="H5" s="257"/>
      <c r="I5" s="257"/>
      <c r="J5" s="83"/>
      <c r="K5" s="82"/>
      <c r="L5" s="84"/>
      <c r="M5" s="79"/>
      <c r="N5" s="187"/>
      <c r="O5" s="187"/>
      <c r="P5" s="187"/>
      <c r="Q5" s="187"/>
      <c r="R5" s="187"/>
      <c r="S5" s="79"/>
    </row>
    <row r="6" spans="1:23" s="77" customFormat="1" ht="14.45" customHeight="1" x14ac:dyDescent="0.25">
      <c r="A6" s="83"/>
      <c r="B6" s="263"/>
      <c r="C6" s="105"/>
      <c r="D6" s="105"/>
      <c r="E6" s="105"/>
      <c r="F6" s="105"/>
      <c r="G6" s="105"/>
      <c r="H6" s="105"/>
      <c r="I6" s="105"/>
      <c r="J6" s="83"/>
      <c r="K6" s="82"/>
      <c r="L6" s="84"/>
      <c r="M6" s="79"/>
      <c r="N6" s="88"/>
      <c r="O6" s="88"/>
      <c r="P6" s="88"/>
      <c r="Q6" s="88"/>
      <c r="R6" s="187"/>
      <c r="S6" s="79"/>
      <c r="V6" s="78"/>
    </row>
    <row r="7" spans="1:23" s="77" customFormat="1" x14ac:dyDescent="0.25">
      <c r="A7" s="83"/>
      <c r="B7" s="83"/>
      <c r="C7" s="83"/>
      <c r="D7" s="83"/>
      <c r="E7" s="83"/>
      <c r="F7" s="83"/>
      <c r="G7" s="83"/>
      <c r="H7" s="83"/>
      <c r="I7" s="83"/>
      <c r="J7" s="83"/>
      <c r="K7" s="82"/>
      <c r="L7" s="79"/>
      <c r="M7" s="79"/>
      <c r="N7" s="79"/>
      <c r="O7" s="79"/>
      <c r="P7" s="79"/>
      <c r="Q7" s="79"/>
      <c r="R7" s="79"/>
      <c r="S7" s="79"/>
      <c r="V7" s="78"/>
    </row>
    <row r="8" spans="1:23" ht="18.75" x14ac:dyDescent="0.3">
      <c r="A8" s="83"/>
      <c r="B8" s="92" t="s">
        <v>170</v>
      </c>
      <c r="C8" s="93"/>
      <c r="D8" s="93"/>
      <c r="E8" s="93"/>
      <c r="F8" s="93"/>
      <c r="G8" s="93"/>
      <c r="H8" s="93"/>
      <c r="I8" s="93"/>
      <c r="J8" s="83"/>
      <c r="L8" s="79"/>
      <c r="M8" s="79"/>
      <c r="N8" s="87" t="s">
        <v>193</v>
      </c>
      <c r="O8" s="79"/>
      <c r="P8" s="79"/>
      <c r="Q8" s="79"/>
      <c r="R8" s="79"/>
      <c r="S8" s="79"/>
      <c r="U8" t="s">
        <v>380</v>
      </c>
    </row>
    <row r="9" spans="1:23" ht="64.5" customHeight="1" x14ac:dyDescent="0.25">
      <c r="A9" s="83"/>
      <c r="B9" s="310" t="s">
        <v>461</v>
      </c>
      <c r="C9" s="310"/>
      <c r="D9" s="310"/>
      <c r="E9" s="310"/>
      <c r="F9" s="310"/>
      <c r="G9" s="310"/>
      <c r="H9" s="310"/>
      <c r="I9" s="310"/>
      <c r="J9" s="83"/>
      <c r="L9" s="79" t="s">
        <v>62</v>
      </c>
      <c r="M9" s="79"/>
      <c r="N9" s="320" t="s">
        <v>460</v>
      </c>
      <c r="O9" s="320"/>
      <c r="P9" s="143"/>
      <c r="Q9" s="89"/>
      <c r="R9" s="89"/>
      <c r="S9" s="79"/>
      <c r="U9" t="s">
        <v>381</v>
      </c>
      <c r="V9" s="78" t="b">
        <v>0</v>
      </c>
      <c r="W9" s="184" t="e">
        <f>IF(#REF!=TRUE,"Consider for the access and equity question: is the cost prohibitive for most? Are they in accessible locations? Do you need a car to get there?","")</f>
        <v>#REF!</v>
      </c>
    </row>
    <row r="10" spans="1:23" x14ac:dyDescent="0.25">
      <c r="A10" s="83"/>
      <c r="B10" s="316" t="s">
        <v>169</v>
      </c>
      <c r="C10" s="316"/>
      <c r="D10" s="314" t="s">
        <v>203</v>
      </c>
      <c r="E10" s="314"/>
      <c r="F10" s="93"/>
      <c r="G10" s="93"/>
      <c r="H10" s="93"/>
      <c r="I10" s="93"/>
      <c r="J10" s="83"/>
      <c r="L10" s="79"/>
      <c r="M10" s="79"/>
      <c r="N10" s="91"/>
      <c r="O10" s="197" t="str">
        <f>IF(V10=TRUE,"This counts as access to affordable food","")</f>
        <v/>
      </c>
      <c r="P10" s="144"/>
      <c r="Q10" s="90"/>
      <c r="R10" s="90"/>
      <c r="S10" s="79"/>
      <c r="U10" t="s">
        <v>382</v>
      </c>
      <c r="V10" s="78" t="b">
        <v>0</v>
      </c>
    </row>
    <row r="11" spans="1:23" s="77" customFormat="1" x14ac:dyDescent="0.25">
      <c r="A11" s="83"/>
      <c r="B11" s="96"/>
      <c r="C11" s="93"/>
      <c r="D11" s="93"/>
      <c r="E11" s="93"/>
      <c r="F11" s="93"/>
      <c r="G11" s="93"/>
      <c r="H11" s="93"/>
      <c r="I11" s="93"/>
      <c r="J11" s="83"/>
      <c r="K11" s="82"/>
      <c r="L11" s="79"/>
      <c r="M11" s="79"/>
      <c r="N11" s="282" t="s">
        <v>446</v>
      </c>
      <c r="O11" s="282"/>
      <c r="P11" s="145"/>
      <c r="Q11" s="57"/>
      <c r="R11" s="57"/>
      <c r="S11" s="79"/>
      <c r="U11" s="77" t="s">
        <v>383</v>
      </c>
      <c r="V11" s="78" t="b">
        <v>0</v>
      </c>
    </row>
    <row r="12" spans="1:23" x14ac:dyDescent="0.25">
      <c r="A12" s="83"/>
      <c r="B12" s="306" t="s">
        <v>179</v>
      </c>
      <c r="C12" s="306"/>
      <c r="D12" s="306"/>
      <c r="E12" s="306"/>
      <c r="F12" s="306"/>
      <c r="G12" s="306"/>
      <c r="H12" s="97"/>
      <c r="I12" s="97"/>
      <c r="J12" s="83"/>
      <c r="L12" s="85"/>
      <c r="M12" s="79"/>
      <c r="N12" s="53"/>
      <c r="O12" s="195"/>
      <c r="P12" s="85"/>
      <c r="Q12" s="57"/>
      <c r="R12" s="57"/>
      <c r="S12" s="79"/>
      <c r="U12" t="s">
        <v>384</v>
      </c>
      <c r="V12" s="78" t="b">
        <v>0</v>
      </c>
    </row>
    <row r="13" spans="1:23" x14ac:dyDescent="0.25">
      <c r="A13" s="83"/>
      <c r="B13" s="102"/>
      <c r="C13" s="300"/>
      <c r="D13" s="301"/>
      <c r="E13" s="301"/>
      <c r="F13" s="301"/>
      <c r="G13" s="302"/>
      <c r="H13" s="93"/>
      <c r="I13" s="93"/>
      <c r="J13" s="83"/>
      <c r="L13" s="86">
        <f>IF(C13="significantly promote healthy and/or affordable food",2, IF(C13="slightly promote healthy and/or affordable food",1, IF(C13="not applicable/no impact",0, IF(C13="slightly impede healthy and/or affordable food", -1, IF(C13="significantly impede healthy and/or affordable food", -2, IF(C13="",20,""))))))</f>
        <v>20</v>
      </c>
      <c r="M13" s="79"/>
      <c r="N13" s="69" t="s">
        <v>462</v>
      </c>
      <c r="O13" s="214" t="s">
        <v>463</v>
      </c>
      <c r="P13" s="85"/>
      <c r="Q13" s="57"/>
      <c r="R13" s="57"/>
      <c r="S13" s="79"/>
      <c r="U13" t="s">
        <v>385</v>
      </c>
      <c r="V13" s="78" t="b">
        <v>0</v>
      </c>
    </row>
    <row r="14" spans="1:23" x14ac:dyDescent="0.25">
      <c r="A14" s="83"/>
      <c r="B14" s="98"/>
      <c r="C14" s="98"/>
      <c r="D14" s="98"/>
      <c r="E14" s="98"/>
      <c r="F14" s="98"/>
      <c r="G14" s="98"/>
      <c r="H14" s="98"/>
      <c r="I14" s="98"/>
      <c r="J14" s="83"/>
      <c r="L14" s="85"/>
      <c r="M14" s="79"/>
      <c r="N14" s="237" t="s">
        <v>610</v>
      </c>
      <c r="O14" s="237" t="s">
        <v>612</v>
      </c>
      <c r="P14" s="85"/>
      <c r="Q14" s="57"/>
      <c r="R14" s="57"/>
      <c r="S14" s="79"/>
      <c r="U14" t="s">
        <v>386</v>
      </c>
      <c r="V14" s="78" t="b">
        <v>0</v>
      </c>
    </row>
    <row r="15" spans="1:23" ht="14.45" customHeight="1" x14ac:dyDescent="0.25">
      <c r="A15" s="83"/>
      <c r="B15" s="99" t="s">
        <v>178</v>
      </c>
      <c r="C15" s="93"/>
      <c r="D15" s="93"/>
      <c r="E15" s="93"/>
      <c r="F15" s="93"/>
      <c r="G15" s="93"/>
      <c r="H15" s="93"/>
      <c r="I15" s="93"/>
      <c r="J15" s="83"/>
      <c r="L15" s="79"/>
      <c r="M15" s="79"/>
      <c r="N15" s="237" t="s">
        <v>669</v>
      </c>
      <c r="O15" s="237" t="s">
        <v>670</v>
      </c>
      <c r="P15" s="85"/>
      <c r="Q15" s="57"/>
      <c r="R15" s="57"/>
      <c r="S15" s="79"/>
      <c r="U15" t="s">
        <v>387</v>
      </c>
      <c r="V15" s="78" t="b">
        <v>0</v>
      </c>
    </row>
    <row r="16" spans="1:23" ht="15" customHeight="1" x14ac:dyDescent="0.25">
      <c r="A16" s="83"/>
      <c r="B16" s="103"/>
      <c r="C16" s="283"/>
      <c r="D16" s="284"/>
      <c r="E16" s="284"/>
      <c r="F16" s="284"/>
      <c r="G16" s="285"/>
      <c r="H16" s="103"/>
      <c r="I16" s="103"/>
      <c r="J16" s="83"/>
      <c r="L16" s="155" t="str">
        <f>IF(C16="yes",2,IF(C16="no",1,"0"))</f>
        <v>0</v>
      </c>
      <c r="M16" s="79"/>
      <c r="N16" s="237" t="s">
        <v>611</v>
      </c>
      <c r="O16" s="237" t="s">
        <v>614</v>
      </c>
      <c r="P16" s="85"/>
      <c r="Q16" s="57"/>
      <c r="R16" s="57"/>
      <c r="S16" s="79"/>
      <c r="U16" t="s">
        <v>388</v>
      </c>
      <c r="V16" s="78" t="b">
        <v>0</v>
      </c>
    </row>
    <row r="17" spans="1:22" x14ac:dyDescent="0.25">
      <c r="A17" s="83"/>
      <c r="B17" s="93"/>
      <c r="C17" s="93"/>
      <c r="D17" s="93"/>
      <c r="E17" s="93"/>
      <c r="F17" s="93"/>
      <c r="G17" s="93"/>
      <c r="H17" s="93"/>
      <c r="I17" s="93"/>
      <c r="J17" s="83"/>
      <c r="L17" s="79"/>
      <c r="M17" s="79"/>
      <c r="N17" s="237" t="s">
        <v>613</v>
      </c>
      <c r="O17" s="198"/>
      <c r="P17" s="85"/>
      <c r="Q17" s="57"/>
      <c r="R17" s="57"/>
      <c r="S17" s="79"/>
      <c r="U17" t="s">
        <v>389</v>
      </c>
      <c r="V17" s="78" t="b">
        <v>0</v>
      </c>
    </row>
    <row r="18" spans="1:22" x14ac:dyDescent="0.25">
      <c r="A18" s="83"/>
      <c r="B18" s="306" t="s">
        <v>361</v>
      </c>
      <c r="C18" s="306"/>
      <c r="D18" s="306"/>
      <c r="E18" s="306"/>
      <c r="F18" s="306"/>
      <c r="G18" s="306"/>
      <c r="H18" s="97"/>
      <c r="I18" s="97"/>
      <c r="J18" s="83"/>
      <c r="L18" s="85"/>
      <c r="M18" s="79"/>
      <c r="N18" s="57"/>
      <c r="O18" s="198" t="str">
        <f>IF(V18=TRUE,"Can community food growing be incorporated?","")</f>
        <v/>
      </c>
      <c r="P18" s="85"/>
      <c r="Q18" s="57"/>
      <c r="R18" s="57"/>
      <c r="S18" s="79"/>
      <c r="U18" t="s">
        <v>71</v>
      </c>
      <c r="V18" s="78" t="b">
        <v>0</v>
      </c>
    </row>
    <row r="19" spans="1:22" x14ac:dyDescent="0.25">
      <c r="A19" s="83"/>
      <c r="B19" s="103"/>
      <c r="C19" s="283"/>
      <c r="D19" s="284"/>
      <c r="E19" s="284"/>
      <c r="F19" s="284"/>
      <c r="G19" s="285"/>
      <c r="H19" s="93"/>
      <c r="I19" s="93"/>
      <c r="J19" s="83"/>
      <c r="L19" s="155" t="str">
        <f>IF(C19="yes",2,IF(C19="no",1,"0"))</f>
        <v>0</v>
      </c>
      <c r="M19" s="79"/>
      <c r="N19" s="57"/>
      <c r="O19" s="198"/>
      <c r="P19" s="85"/>
      <c r="Q19" s="57"/>
      <c r="R19" s="57"/>
      <c r="S19" s="79"/>
      <c r="U19" t="s">
        <v>390</v>
      </c>
      <c r="V19" s="78" t="b">
        <v>0</v>
      </c>
    </row>
    <row r="20" spans="1:22" x14ac:dyDescent="0.25">
      <c r="A20" s="83"/>
      <c r="B20" s="93"/>
      <c r="C20" s="93"/>
      <c r="D20" s="93"/>
      <c r="E20" s="93"/>
      <c r="F20" s="93"/>
      <c r="G20" s="93"/>
      <c r="H20" s="93"/>
      <c r="I20" s="93"/>
      <c r="J20" s="83"/>
      <c r="L20" s="87">
        <f>IF(C13="",20,((L13*L16)*L19))</f>
        <v>20</v>
      </c>
      <c r="M20" s="79"/>
      <c r="N20" s="57"/>
      <c r="O20" s="199"/>
      <c r="P20" s="85"/>
      <c r="Q20" s="57"/>
      <c r="R20" s="57"/>
      <c r="S20" s="79"/>
      <c r="U20" t="s">
        <v>391</v>
      </c>
      <c r="V20" s="78" t="b">
        <v>0</v>
      </c>
    </row>
    <row r="21" spans="1:22" s="78" customFormat="1" x14ac:dyDescent="0.25">
      <c r="A21" s="83"/>
      <c r="B21" s="99" t="s">
        <v>210</v>
      </c>
      <c r="C21" s="99" t="s">
        <v>212</v>
      </c>
      <c r="D21" s="93"/>
      <c r="E21" s="93"/>
      <c r="F21" s="93"/>
      <c r="G21" s="93"/>
      <c r="H21" s="93"/>
      <c r="I21" s="93"/>
      <c r="J21" s="83"/>
      <c r="K21" s="82"/>
      <c r="L21" s="87"/>
      <c r="M21" s="79"/>
      <c r="N21" s="57"/>
      <c r="O21" s="191"/>
      <c r="P21" s="85"/>
      <c r="Q21" s="57"/>
      <c r="R21" s="57"/>
      <c r="S21" s="79"/>
    </row>
    <row r="22" spans="1:22" s="78" customFormat="1" ht="29.45" customHeight="1" x14ac:dyDescent="0.25">
      <c r="A22" s="83"/>
      <c r="B22" s="93"/>
      <c r="C22" s="311"/>
      <c r="D22" s="312"/>
      <c r="E22" s="312"/>
      <c r="F22" s="312"/>
      <c r="G22" s="313"/>
      <c r="H22" s="93"/>
      <c r="I22" s="93"/>
      <c r="J22" s="83"/>
      <c r="K22" s="82"/>
      <c r="L22" s="151">
        <f>IF(C22="",1,0)</f>
        <v>1</v>
      </c>
      <c r="M22" s="79"/>
      <c r="N22" s="57"/>
      <c r="O22" s="191"/>
      <c r="P22" s="85"/>
      <c r="Q22" s="57"/>
      <c r="R22" s="57"/>
      <c r="S22" s="79"/>
    </row>
    <row r="23" spans="1:22" s="77" customFormat="1" ht="15.75" thickBot="1" x14ac:dyDescent="0.3">
      <c r="A23" s="83"/>
      <c r="B23" s="100"/>
      <c r="C23" s="100"/>
      <c r="D23" s="100"/>
      <c r="E23" s="100"/>
      <c r="F23" s="100"/>
      <c r="G23" s="100"/>
      <c r="H23" s="100"/>
      <c r="I23" s="100"/>
      <c r="J23" s="83"/>
      <c r="K23" s="82"/>
      <c r="L23" s="87"/>
      <c r="M23" s="79"/>
      <c r="N23" s="57"/>
      <c r="O23" s="57"/>
      <c r="P23" s="85"/>
      <c r="Q23" s="57"/>
      <c r="R23" s="57"/>
      <c r="S23" s="79"/>
      <c r="V23" s="78"/>
    </row>
    <row r="24" spans="1:22" s="77" customFormat="1" x14ac:dyDescent="0.25">
      <c r="A24" s="83"/>
      <c r="B24" s="83"/>
      <c r="C24" s="83"/>
      <c r="D24" s="83"/>
      <c r="E24" s="83"/>
      <c r="F24" s="83"/>
      <c r="G24" s="83"/>
      <c r="H24" s="83"/>
      <c r="I24" s="83"/>
      <c r="J24" s="83"/>
      <c r="K24" s="82"/>
      <c r="L24" s="87"/>
      <c r="M24" s="79"/>
      <c r="N24" s="85"/>
      <c r="O24" s="85"/>
      <c r="P24" s="85"/>
      <c r="Q24" s="85"/>
      <c r="R24" s="85"/>
      <c r="S24" s="79"/>
      <c r="V24" s="78"/>
    </row>
    <row r="25" spans="1:22" ht="18.75" x14ac:dyDescent="0.3">
      <c r="A25" s="83"/>
      <c r="B25" s="101" t="s">
        <v>261</v>
      </c>
      <c r="C25" s="83"/>
      <c r="D25" s="83"/>
      <c r="E25" s="83"/>
      <c r="F25" s="83"/>
      <c r="G25" s="83"/>
      <c r="H25" s="83"/>
      <c r="I25" s="83"/>
      <c r="J25" s="83"/>
      <c r="L25" s="79"/>
      <c r="M25" s="79"/>
      <c r="N25" s="87" t="s">
        <v>193</v>
      </c>
      <c r="O25" s="79"/>
      <c r="P25" s="79"/>
      <c r="Q25" s="79"/>
      <c r="R25" s="79"/>
      <c r="S25" s="79"/>
    </row>
    <row r="26" spans="1:22" ht="66.95" customHeight="1" x14ac:dyDescent="0.25">
      <c r="A26" s="83"/>
      <c r="B26" s="282" t="s">
        <v>615</v>
      </c>
      <c r="C26" s="282"/>
      <c r="D26" s="282"/>
      <c r="E26" s="282"/>
      <c r="F26" s="282"/>
      <c r="G26" s="282"/>
      <c r="H26" s="282"/>
      <c r="I26" s="282"/>
      <c r="J26" s="83"/>
      <c r="M26" s="79"/>
      <c r="N26" s="304" t="s">
        <v>262</v>
      </c>
      <c r="O26" s="304"/>
      <c r="P26" s="53"/>
      <c r="Q26" s="53"/>
      <c r="R26" s="53"/>
      <c r="S26" s="79"/>
    </row>
    <row r="27" spans="1:22" x14ac:dyDescent="0.25">
      <c r="A27" s="83"/>
      <c r="B27" s="308" t="s">
        <v>169</v>
      </c>
      <c r="C27" s="308"/>
      <c r="D27" s="315" t="s">
        <v>203</v>
      </c>
      <c r="E27" s="315"/>
      <c r="F27" s="83"/>
      <c r="G27" s="83"/>
      <c r="H27" s="83"/>
      <c r="I27" s="83"/>
      <c r="J27" s="83"/>
      <c r="M27" s="79"/>
      <c r="N27" s="304"/>
      <c r="O27" s="304"/>
      <c r="P27" s="53"/>
      <c r="Q27" s="53"/>
      <c r="R27" s="53"/>
      <c r="S27" s="79"/>
    </row>
    <row r="28" spans="1:22" ht="14.1" customHeight="1" x14ac:dyDescent="0.25">
      <c r="A28" s="83"/>
      <c r="B28" s="83"/>
      <c r="C28" s="83"/>
      <c r="D28" s="83"/>
      <c r="E28" s="83"/>
      <c r="F28" s="83"/>
      <c r="G28" s="83"/>
      <c r="H28" s="83"/>
      <c r="I28" s="83"/>
      <c r="J28" s="83"/>
      <c r="M28" s="79"/>
      <c r="N28" s="53"/>
      <c r="O28" s="53"/>
      <c r="P28" s="53"/>
      <c r="Q28" s="53"/>
      <c r="R28" s="53"/>
      <c r="S28" s="79"/>
    </row>
    <row r="29" spans="1:22" x14ac:dyDescent="0.25">
      <c r="A29" s="83"/>
      <c r="B29" s="309" t="s">
        <v>197</v>
      </c>
      <c r="C29" s="309"/>
      <c r="D29" s="309"/>
      <c r="E29" s="309"/>
      <c r="F29" s="309"/>
      <c r="G29" s="309"/>
      <c r="H29" s="309"/>
      <c r="I29" s="309"/>
      <c r="J29" s="83"/>
      <c r="L29" s="66"/>
      <c r="M29" s="79"/>
      <c r="N29" s="53"/>
      <c r="O29" s="53"/>
      <c r="P29" s="53"/>
      <c r="Q29" s="53"/>
      <c r="R29" s="53"/>
      <c r="S29" s="79"/>
    </row>
    <row r="30" spans="1:22" ht="15" customHeight="1" x14ac:dyDescent="0.25">
      <c r="A30" s="83"/>
      <c r="B30" s="98"/>
      <c r="C30" s="279"/>
      <c r="D30" s="280"/>
      <c r="E30" s="280"/>
      <c r="F30" s="280"/>
      <c r="G30" s="281"/>
      <c r="H30" s="83"/>
      <c r="I30" s="83"/>
      <c r="J30" s="83"/>
      <c r="L30" s="1">
        <f>IF(C30="significantly increase positive health outcomes",2, IF(C30="slightly increase positive health outcomes",1, IF(C30="not applicable/no impact",0, IF(C30="slightly decrease positive health outcomes", -1, IF(C30="significantly decrease positive health outcomes", -2, IF(C30="",20,""))))))</f>
        <v>20</v>
      </c>
      <c r="M30" s="79"/>
      <c r="N30" s="192" t="s">
        <v>447</v>
      </c>
      <c r="O30" s="53"/>
      <c r="P30" s="53"/>
      <c r="Q30" s="53"/>
      <c r="R30" s="53"/>
      <c r="S30" s="79"/>
    </row>
    <row r="31" spans="1:22" x14ac:dyDescent="0.25">
      <c r="A31" s="83"/>
      <c r="B31" s="106"/>
      <c r="C31" s="106"/>
      <c r="D31" s="106"/>
      <c r="E31" s="106"/>
      <c r="F31" s="106"/>
      <c r="G31" s="106"/>
      <c r="H31" s="106"/>
      <c r="I31" s="106"/>
      <c r="J31" s="83"/>
      <c r="L31" s="66"/>
      <c r="M31" s="79"/>
      <c r="N31" s="53"/>
      <c r="O31" s="53"/>
      <c r="P31" s="53"/>
      <c r="Q31" s="53"/>
      <c r="R31" s="53"/>
      <c r="S31" s="79"/>
    </row>
    <row r="32" spans="1:22" x14ac:dyDescent="0.25">
      <c r="A32" s="83"/>
      <c r="B32" s="107" t="s">
        <v>171</v>
      </c>
      <c r="C32" s="83"/>
      <c r="D32" s="83"/>
      <c r="E32" s="83"/>
      <c r="F32" s="83"/>
      <c r="G32" s="83"/>
      <c r="H32" s="83"/>
      <c r="I32" s="83"/>
      <c r="J32" s="83"/>
      <c r="L32" s="77"/>
      <c r="M32" s="79"/>
      <c r="N32" s="69" t="s">
        <v>616</v>
      </c>
      <c r="O32" s="214" t="s">
        <v>617</v>
      </c>
      <c r="P32" s="53"/>
      <c r="Q32" s="53"/>
      <c r="R32" s="53"/>
      <c r="S32" s="79"/>
    </row>
    <row r="33" spans="1:22" ht="14.45" customHeight="1" x14ac:dyDescent="0.25">
      <c r="A33" s="83"/>
      <c r="B33" s="103"/>
      <c r="C33" s="283"/>
      <c r="D33" s="284"/>
      <c r="E33" s="284"/>
      <c r="F33" s="284"/>
      <c r="G33" s="285"/>
      <c r="H33" s="108"/>
      <c r="I33" s="108"/>
      <c r="J33" s="83"/>
      <c r="L33" s="156" t="str">
        <f>IF(C33="yes",2,IF(C33="no",1,"0"))</f>
        <v>0</v>
      </c>
      <c r="M33" s="79"/>
      <c r="N33" s="53" t="s">
        <v>619</v>
      </c>
      <c r="O33" s="53" t="s">
        <v>618</v>
      </c>
      <c r="P33" s="53"/>
      <c r="Q33" s="53"/>
      <c r="R33" s="53"/>
      <c r="S33" s="79"/>
    </row>
    <row r="34" spans="1:22" x14ac:dyDescent="0.25">
      <c r="A34" s="83"/>
      <c r="B34" s="83"/>
      <c r="C34" s="83"/>
      <c r="D34" s="83"/>
      <c r="E34" s="83"/>
      <c r="F34" s="83"/>
      <c r="G34" s="83"/>
      <c r="H34" s="83"/>
      <c r="I34" s="83"/>
      <c r="J34" s="83"/>
      <c r="L34" s="77"/>
      <c r="M34" s="79"/>
      <c r="N34" s="237" t="s">
        <v>620</v>
      </c>
      <c r="O34" s="53" t="s">
        <v>622</v>
      </c>
      <c r="P34" s="53"/>
      <c r="Q34" s="53"/>
      <c r="R34" s="53"/>
      <c r="S34" s="79"/>
    </row>
    <row r="35" spans="1:22" x14ac:dyDescent="0.25">
      <c r="A35" s="83"/>
      <c r="B35" s="306" t="s">
        <v>360</v>
      </c>
      <c r="C35" s="307"/>
      <c r="D35" s="307"/>
      <c r="E35" s="307"/>
      <c r="F35" s="307"/>
      <c r="G35" s="307"/>
      <c r="H35" s="109"/>
      <c r="I35" s="109"/>
      <c r="J35" s="83"/>
      <c r="L35" s="66"/>
      <c r="M35" s="79"/>
      <c r="N35" s="53" t="s">
        <v>621</v>
      </c>
      <c r="O35" s="53" t="s">
        <v>624</v>
      </c>
      <c r="P35" s="53"/>
      <c r="Q35" s="53"/>
      <c r="R35" s="53"/>
      <c r="S35" s="79"/>
    </row>
    <row r="36" spans="1:22" x14ac:dyDescent="0.25">
      <c r="A36" s="93"/>
      <c r="B36" s="98"/>
      <c r="C36" s="279"/>
      <c r="D36" s="280"/>
      <c r="E36" s="280"/>
      <c r="F36" s="280"/>
      <c r="G36" s="281"/>
      <c r="H36" s="83"/>
      <c r="I36" s="83"/>
      <c r="J36" s="83"/>
      <c r="L36" s="156" t="str">
        <f>IF(C36="yes",2,IF(C36="no",1,"0"))</f>
        <v>0</v>
      </c>
      <c r="M36" s="79"/>
      <c r="N36" s="53" t="s">
        <v>623</v>
      </c>
      <c r="O36" s="53" t="s">
        <v>625</v>
      </c>
      <c r="P36" s="53"/>
      <c r="Q36" s="53"/>
      <c r="R36" s="53"/>
      <c r="S36" s="79"/>
    </row>
    <row r="37" spans="1:22" x14ac:dyDescent="0.25">
      <c r="A37" s="83"/>
      <c r="B37" s="83"/>
      <c r="C37" s="83"/>
      <c r="D37" s="83"/>
      <c r="E37" s="83"/>
      <c r="F37" s="83"/>
      <c r="G37" s="83"/>
      <c r="H37" s="83"/>
      <c r="I37" s="83"/>
      <c r="J37" s="83"/>
      <c r="L37" s="60">
        <f>IF(C30="",20,((L30*L33)*L36))</f>
        <v>20</v>
      </c>
      <c r="M37" s="79"/>
      <c r="N37" s="53"/>
      <c r="O37" s="53"/>
      <c r="P37" s="53"/>
      <c r="Q37" s="53"/>
      <c r="R37" s="53"/>
      <c r="S37" s="79"/>
    </row>
    <row r="38" spans="1:22" s="78" customFormat="1" x14ac:dyDescent="0.25">
      <c r="A38" s="83"/>
      <c r="B38" s="99" t="s">
        <v>222</v>
      </c>
      <c r="C38" s="99" t="s">
        <v>212</v>
      </c>
      <c r="D38" s="93"/>
      <c r="E38" s="93"/>
      <c r="F38" s="93"/>
      <c r="G38" s="93"/>
      <c r="H38" s="83"/>
      <c r="I38" s="83"/>
      <c r="J38" s="83"/>
      <c r="K38" s="82"/>
      <c r="L38" s="60"/>
      <c r="M38" s="79"/>
      <c r="N38" s="53"/>
      <c r="O38" s="53"/>
      <c r="P38" s="53"/>
      <c r="Q38" s="53"/>
      <c r="R38" s="53"/>
      <c r="S38" s="79"/>
    </row>
    <row r="39" spans="1:22" s="78" customFormat="1" ht="30" customHeight="1" x14ac:dyDescent="0.25">
      <c r="A39" s="83"/>
      <c r="B39" s="93"/>
      <c r="C39" s="311"/>
      <c r="D39" s="312"/>
      <c r="E39" s="312"/>
      <c r="F39" s="312"/>
      <c r="G39" s="313"/>
      <c r="H39" s="83"/>
      <c r="I39" s="83"/>
      <c r="J39" s="83"/>
      <c r="K39" s="82"/>
      <c r="L39" s="154">
        <f>IF(C39="",1,0)</f>
        <v>1</v>
      </c>
      <c r="M39" s="79"/>
      <c r="N39" s="53"/>
      <c r="O39" s="53"/>
      <c r="P39" s="53"/>
      <c r="Q39" s="53"/>
      <c r="R39" s="53"/>
      <c r="S39" s="79"/>
    </row>
    <row r="40" spans="1:22" s="77" customFormat="1" ht="15.75" thickBot="1" x14ac:dyDescent="0.3">
      <c r="A40" s="83"/>
      <c r="B40" s="100"/>
      <c r="C40" s="100"/>
      <c r="D40" s="100"/>
      <c r="E40" s="100"/>
      <c r="F40" s="100"/>
      <c r="G40" s="100"/>
      <c r="H40" s="100"/>
      <c r="I40" s="100"/>
      <c r="J40" s="83"/>
      <c r="K40" s="82"/>
      <c r="L40" s="60"/>
      <c r="M40" s="79"/>
      <c r="N40" s="53"/>
      <c r="O40" s="53"/>
      <c r="P40" s="53"/>
      <c r="Q40" s="53"/>
      <c r="R40" s="53"/>
      <c r="S40" s="79"/>
      <c r="V40" s="78"/>
    </row>
    <row r="41" spans="1:22" s="77" customFormat="1" x14ac:dyDescent="0.25">
      <c r="A41" s="83"/>
      <c r="B41" s="83"/>
      <c r="C41" s="83"/>
      <c r="D41" s="83"/>
      <c r="E41" s="83"/>
      <c r="F41" s="83"/>
      <c r="G41" s="83"/>
      <c r="H41" s="83"/>
      <c r="I41" s="83"/>
      <c r="J41" s="83"/>
      <c r="K41" s="82"/>
      <c r="L41" s="60"/>
      <c r="M41" s="79"/>
      <c r="N41" s="79"/>
      <c r="O41" s="79"/>
      <c r="P41" s="79"/>
      <c r="Q41" s="79"/>
      <c r="R41" s="79"/>
      <c r="S41" s="79"/>
      <c r="V41" s="78"/>
    </row>
    <row r="42" spans="1:22" s="77" customFormat="1" ht="18.75" x14ac:dyDescent="0.3">
      <c r="A42" s="83"/>
      <c r="B42" s="101" t="s">
        <v>680</v>
      </c>
      <c r="C42" s="83"/>
      <c r="D42" s="83"/>
      <c r="E42" s="83"/>
      <c r="F42" s="83"/>
      <c r="G42" s="83"/>
      <c r="H42" s="83"/>
      <c r="I42" s="83"/>
      <c r="J42" s="83"/>
      <c r="K42" s="82"/>
      <c r="L42" s="60"/>
      <c r="M42" s="79"/>
      <c r="N42" s="87" t="s">
        <v>193</v>
      </c>
      <c r="O42" s="79"/>
      <c r="P42" s="79"/>
      <c r="Q42" s="79"/>
      <c r="R42" s="79"/>
      <c r="S42" s="79"/>
      <c r="V42" s="78"/>
    </row>
    <row r="43" spans="1:22" ht="66" customHeight="1" x14ac:dyDescent="0.25">
      <c r="A43" s="83"/>
      <c r="B43" s="293" t="s">
        <v>464</v>
      </c>
      <c r="C43" s="293"/>
      <c r="D43" s="293"/>
      <c r="E43" s="293"/>
      <c r="F43" s="293"/>
      <c r="G43" s="293"/>
      <c r="H43" s="293"/>
      <c r="I43" s="293"/>
      <c r="J43" s="83"/>
      <c r="M43" s="79"/>
      <c r="N43" s="292" t="s">
        <v>263</v>
      </c>
      <c r="O43" s="292"/>
      <c r="P43" s="53"/>
      <c r="Q43" s="53"/>
      <c r="R43" s="53"/>
      <c r="S43" s="79"/>
      <c r="T43" s="78"/>
      <c r="U43" s="78"/>
    </row>
    <row r="44" spans="1:22" x14ac:dyDescent="0.25">
      <c r="A44" s="83"/>
      <c r="B44" s="308" t="s">
        <v>169</v>
      </c>
      <c r="C44" s="308"/>
      <c r="D44" s="315" t="s">
        <v>203</v>
      </c>
      <c r="E44" s="315"/>
      <c r="F44" s="83"/>
      <c r="G44" s="83"/>
      <c r="H44" s="83"/>
      <c r="I44" s="83"/>
      <c r="J44" s="83"/>
      <c r="M44" s="79"/>
      <c r="N44" s="292"/>
      <c r="O44" s="292"/>
      <c r="P44" s="53"/>
      <c r="Q44" s="53"/>
      <c r="R44" s="53"/>
      <c r="S44" s="79"/>
      <c r="T44" s="78"/>
      <c r="U44" s="78"/>
    </row>
    <row r="45" spans="1:22" x14ac:dyDescent="0.25">
      <c r="A45" s="83"/>
      <c r="B45" s="83"/>
      <c r="C45" s="83"/>
      <c r="D45" s="83"/>
      <c r="E45" s="83"/>
      <c r="F45" s="83"/>
      <c r="G45" s="83"/>
      <c r="H45" s="83"/>
      <c r="I45" s="83"/>
      <c r="J45" s="83"/>
      <c r="M45" s="79"/>
      <c r="N45" s="53"/>
      <c r="O45" s="53"/>
      <c r="P45" s="53"/>
      <c r="Q45" s="53"/>
      <c r="R45" s="53"/>
      <c r="S45" s="79"/>
    </row>
    <row r="46" spans="1:22" x14ac:dyDescent="0.25">
      <c r="A46" s="83"/>
      <c r="B46" s="309" t="s">
        <v>198</v>
      </c>
      <c r="C46" s="309"/>
      <c r="D46" s="309"/>
      <c r="E46" s="309"/>
      <c r="F46" s="309"/>
      <c r="G46" s="309"/>
      <c r="H46" s="309"/>
      <c r="I46" s="309"/>
      <c r="J46" s="83"/>
      <c r="M46" s="79"/>
      <c r="N46" s="192" t="s">
        <v>447</v>
      </c>
      <c r="O46" s="53"/>
      <c r="P46" s="53"/>
      <c r="Q46" s="53"/>
      <c r="R46" s="53"/>
      <c r="S46" s="79"/>
    </row>
    <row r="47" spans="1:22" ht="14.45" customHeight="1" x14ac:dyDescent="0.25">
      <c r="A47" s="83"/>
      <c r="B47" s="98"/>
      <c r="C47" s="279"/>
      <c r="D47" s="280"/>
      <c r="E47" s="280"/>
      <c r="F47" s="280"/>
      <c r="G47" s="281"/>
      <c r="H47" s="83"/>
      <c r="I47" s="83"/>
      <c r="J47" s="83"/>
      <c r="L47" s="1">
        <f>IF(C47="Significantly increase the number of or access to quality and/or affordable homes",2, IF(C47="Slightly increase the number of or access to quality and/or affordable homes",1, IF(C47="not applicable/no impact",0, IF(C47="Slightly decrease the number of or access to quality and/or affordable homes", -1, IF(C47="Significantly decrease the number of or access to quality and/or affordable homes", -2, IF(C47="",20,""))))))</f>
        <v>20</v>
      </c>
      <c r="M47" s="79"/>
      <c r="N47" s="53"/>
      <c r="O47" s="53"/>
      <c r="P47" s="53"/>
      <c r="Q47" s="53"/>
      <c r="R47" s="53"/>
      <c r="S47" s="79"/>
    </row>
    <row r="48" spans="1:22" x14ac:dyDescent="0.25">
      <c r="A48" s="83"/>
      <c r="B48" s="106"/>
      <c r="C48" s="106"/>
      <c r="D48" s="106"/>
      <c r="E48" s="106"/>
      <c r="F48" s="106"/>
      <c r="G48" s="106"/>
      <c r="H48" s="106"/>
      <c r="I48" s="106"/>
      <c r="J48" s="83"/>
      <c r="M48" s="79"/>
      <c r="N48" s="69" t="s">
        <v>518</v>
      </c>
      <c r="O48" s="69" t="s">
        <v>522</v>
      </c>
      <c r="P48" s="53"/>
      <c r="Q48" s="53"/>
      <c r="R48" s="53"/>
      <c r="S48" s="79"/>
    </row>
    <row r="49" spans="1:19" x14ac:dyDescent="0.25">
      <c r="A49" s="83"/>
      <c r="B49" s="146" t="s">
        <v>171</v>
      </c>
      <c r="C49" s="83"/>
      <c r="D49" s="83"/>
      <c r="E49" s="83"/>
      <c r="F49" s="83"/>
      <c r="G49" s="83"/>
      <c r="H49" s="83"/>
      <c r="I49" s="83"/>
      <c r="J49" s="83"/>
      <c r="M49" s="79"/>
      <c r="N49" s="53" t="s">
        <v>519</v>
      </c>
      <c r="O49" s="53" t="s">
        <v>523</v>
      </c>
      <c r="P49" s="53"/>
      <c r="Q49" s="53"/>
      <c r="R49" s="53"/>
      <c r="S49" s="79"/>
    </row>
    <row r="50" spans="1:19" x14ac:dyDescent="0.25">
      <c r="A50" s="83"/>
      <c r="B50" s="103"/>
      <c r="C50" s="283"/>
      <c r="D50" s="284"/>
      <c r="E50" s="284"/>
      <c r="F50" s="284"/>
      <c r="G50" s="285"/>
      <c r="H50" s="108"/>
      <c r="I50" s="108"/>
      <c r="J50" s="83"/>
      <c r="L50" s="156" t="str">
        <f>IF(C50="yes",2,IF(C50="no",1,"0"))</f>
        <v>0</v>
      </c>
      <c r="M50" s="79"/>
      <c r="N50" s="53" t="s">
        <v>520</v>
      </c>
      <c r="O50" s="53" t="s">
        <v>626</v>
      </c>
      <c r="P50" s="53"/>
      <c r="Q50" s="53"/>
      <c r="R50" s="53"/>
      <c r="S50" s="79"/>
    </row>
    <row r="51" spans="1:19" x14ac:dyDescent="0.25">
      <c r="A51" s="83"/>
      <c r="B51" s="83"/>
      <c r="C51" s="83"/>
      <c r="D51" s="83"/>
      <c r="E51" s="83"/>
      <c r="F51" s="83"/>
      <c r="G51" s="83"/>
      <c r="H51" s="83"/>
      <c r="I51" s="83"/>
      <c r="J51" s="83"/>
      <c r="L51" s="161"/>
      <c r="M51" s="79"/>
      <c r="N51" s="53" t="s">
        <v>521</v>
      </c>
      <c r="O51" s="53" t="s">
        <v>629</v>
      </c>
      <c r="P51" s="53"/>
      <c r="Q51" s="53"/>
      <c r="R51" s="53"/>
      <c r="S51" s="79"/>
    </row>
    <row r="52" spans="1:19" x14ac:dyDescent="0.25">
      <c r="A52" s="83"/>
      <c r="B52" s="306" t="s">
        <v>362</v>
      </c>
      <c r="C52" s="307"/>
      <c r="D52" s="307"/>
      <c r="E52" s="307"/>
      <c r="F52" s="307"/>
      <c r="G52" s="307"/>
      <c r="H52" s="109"/>
      <c r="I52" s="109"/>
      <c r="J52" s="83"/>
      <c r="L52" s="161"/>
      <c r="M52" s="79"/>
      <c r="N52" s="53" t="s">
        <v>627</v>
      </c>
      <c r="O52" s="53" t="s">
        <v>628</v>
      </c>
      <c r="P52" s="53"/>
      <c r="Q52" s="53"/>
      <c r="R52" s="53"/>
      <c r="S52" s="79"/>
    </row>
    <row r="53" spans="1:19" ht="14.45" customHeight="1" x14ac:dyDescent="0.25">
      <c r="A53" s="93"/>
      <c r="B53" s="98"/>
      <c r="C53" s="279"/>
      <c r="D53" s="280"/>
      <c r="E53" s="280"/>
      <c r="F53" s="280"/>
      <c r="G53" s="281"/>
      <c r="H53" s="83"/>
      <c r="I53" s="83"/>
      <c r="J53" s="83"/>
      <c r="L53" s="156" t="str">
        <f>IF(C53="yes",2,IF(C53="no",1,"0"))</f>
        <v>0</v>
      </c>
      <c r="M53" s="79"/>
      <c r="N53" s="53"/>
      <c r="O53" s="53"/>
      <c r="P53" s="53"/>
      <c r="Q53" s="53"/>
      <c r="R53" s="53"/>
      <c r="S53" s="79"/>
    </row>
    <row r="54" spans="1:19" x14ac:dyDescent="0.25">
      <c r="A54" s="83"/>
      <c r="B54" s="83"/>
      <c r="C54" s="83"/>
      <c r="D54" s="83"/>
      <c r="E54" s="83"/>
      <c r="F54" s="83"/>
      <c r="G54" s="83"/>
      <c r="H54" s="83"/>
      <c r="I54" s="83"/>
      <c r="J54" s="83"/>
      <c r="L54" s="60">
        <f>IF(C47="",20,((L47*L50)*L53))</f>
        <v>20</v>
      </c>
      <c r="M54" s="79"/>
      <c r="N54" s="53"/>
      <c r="O54" s="53"/>
      <c r="P54" s="53"/>
      <c r="Q54" s="53"/>
      <c r="R54" s="53"/>
      <c r="S54" s="79"/>
    </row>
    <row r="55" spans="1:19" s="78" customFormat="1" x14ac:dyDescent="0.25">
      <c r="A55" s="83"/>
      <c r="B55" s="99" t="s">
        <v>222</v>
      </c>
      <c r="C55" s="99" t="s">
        <v>212</v>
      </c>
      <c r="D55" s="93"/>
      <c r="E55" s="93"/>
      <c r="F55" s="93"/>
      <c r="G55" s="93"/>
      <c r="H55" s="83"/>
      <c r="I55" s="83"/>
      <c r="J55" s="83"/>
      <c r="K55" s="82"/>
      <c r="M55" s="79"/>
      <c r="N55" s="53"/>
      <c r="O55" s="53"/>
      <c r="P55" s="53"/>
      <c r="Q55" s="53"/>
      <c r="R55" s="53"/>
      <c r="S55" s="79"/>
    </row>
    <row r="56" spans="1:19" s="78" customFormat="1" ht="29.45" customHeight="1" x14ac:dyDescent="0.25">
      <c r="A56" s="83"/>
      <c r="B56" s="93"/>
      <c r="C56" s="311"/>
      <c r="D56" s="312"/>
      <c r="E56" s="312"/>
      <c r="F56" s="312"/>
      <c r="G56" s="313"/>
      <c r="H56" s="83"/>
      <c r="I56" s="83"/>
      <c r="J56" s="83"/>
      <c r="K56" s="82"/>
      <c r="L56" s="1">
        <f>IF(C56="",1,0)</f>
        <v>1</v>
      </c>
      <c r="M56" s="79"/>
      <c r="N56" s="53"/>
      <c r="O56" s="53"/>
      <c r="P56" s="53"/>
      <c r="Q56" s="53"/>
      <c r="R56" s="53"/>
      <c r="S56" s="79"/>
    </row>
    <row r="57" spans="1:19" ht="15.75" thickBot="1" x14ac:dyDescent="0.3">
      <c r="A57" s="83"/>
      <c r="B57" s="100"/>
      <c r="C57" s="100"/>
      <c r="D57" s="100"/>
      <c r="E57" s="100"/>
      <c r="F57" s="100"/>
      <c r="G57" s="100"/>
      <c r="H57" s="100"/>
      <c r="I57" s="100"/>
      <c r="J57" s="83"/>
      <c r="M57" s="79"/>
      <c r="N57" s="53"/>
      <c r="O57" s="53"/>
      <c r="P57" s="53"/>
      <c r="Q57" s="53"/>
      <c r="R57" s="53"/>
      <c r="S57" s="79"/>
    </row>
    <row r="58" spans="1:19" x14ac:dyDescent="0.25">
      <c r="A58" s="83"/>
      <c r="B58" s="83"/>
      <c r="C58" s="83"/>
      <c r="D58" s="83"/>
      <c r="E58" s="83"/>
      <c r="F58" s="83"/>
      <c r="G58" s="83"/>
      <c r="H58" s="83"/>
      <c r="I58" s="83"/>
      <c r="J58" s="83"/>
      <c r="M58" s="79"/>
      <c r="N58" s="79"/>
      <c r="O58" s="79"/>
      <c r="P58" s="79"/>
      <c r="Q58" s="79"/>
      <c r="R58" s="79"/>
      <c r="S58" s="79"/>
    </row>
    <row r="59" spans="1:19" ht="18.75" x14ac:dyDescent="0.3">
      <c r="A59" s="83"/>
      <c r="B59" s="101" t="s">
        <v>264</v>
      </c>
      <c r="C59" s="83"/>
      <c r="D59" s="83"/>
      <c r="E59" s="83"/>
      <c r="F59" s="83"/>
      <c r="G59" s="83"/>
      <c r="H59" s="83"/>
      <c r="I59" s="83"/>
      <c r="J59" s="83"/>
      <c r="L59" s="60"/>
      <c r="M59" s="79"/>
      <c r="N59" s="87" t="s">
        <v>193</v>
      </c>
      <c r="O59" s="79"/>
      <c r="P59" s="79"/>
      <c r="Q59" s="79"/>
      <c r="R59" s="79"/>
      <c r="S59" s="79"/>
    </row>
    <row r="60" spans="1:19" ht="53.1" customHeight="1" x14ac:dyDescent="0.25">
      <c r="A60" s="83"/>
      <c r="B60" s="293" t="s">
        <v>465</v>
      </c>
      <c r="C60" s="293"/>
      <c r="D60" s="293"/>
      <c r="E60" s="293"/>
      <c r="F60" s="293"/>
      <c r="G60" s="293"/>
      <c r="H60" s="293"/>
      <c r="I60" s="293"/>
      <c r="J60" s="83"/>
      <c r="L60" s="78"/>
      <c r="M60" s="79"/>
      <c r="N60" s="292" t="s">
        <v>466</v>
      </c>
      <c r="O60" s="292"/>
      <c r="P60" s="53"/>
      <c r="Q60" s="53"/>
      <c r="R60" s="53"/>
      <c r="S60" s="79"/>
    </row>
    <row r="61" spans="1:19" x14ac:dyDescent="0.25">
      <c r="A61" s="83"/>
      <c r="B61" s="308" t="s">
        <v>169</v>
      </c>
      <c r="C61" s="308"/>
      <c r="D61" s="83"/>
      <c r="E61" s="83"/>
      <c r="F61" s="83"/>
      <c r="G61" s="83"/>
      <c r="H61" s="83"/>
      <c r="I61" s="83"/>
      <c r="J61" s="83"/>
      <c r="L61" s="78"/>
      <c r="M61" s="79"/>
      <c r="N61" s="292"/>
      <c r="O61" s="292"/>
      <c r="P61" s="53"/>
      <c r="Q61" s="53"/>
      <c r="R61" s="53"/>
      <c r="S61" s="79"/>
    </row>
    <row r="62" spans="1:19" x14ac:dyDescent="0.25">
      <c r="A62" s="83"/>
      <c r="B62" s="83"/>
      <c r="C62" s="83"/>
      <c r="D62" s="83"/>
      <c r="E62" s="83"/>
      <c r="F62" s="83"/>
      <c r="G62" s="83"/>
      <c r="H62" s="83"/>
      <c r="I62" s="83"/>
      <c r="J62" s="83"/>
      <c r="L62" s="78"/>
      <c r="M62" s="79"/>
      <c r="N62" s="53"/>
      <c r="O62" s="53"/>
      <c r="P62" s="53"/>
      <c r="Q62" s="53"/>
      <c r="R62" s="53"/>
      <c r="S62" s="79"/>
    </row>
    <row r="63" spans="1:19" x14ac:dyDescent="0.25">
      <c r="A63" s="83"/>
      <c r="B63" s="309" t="s">
        <v>265</v>
      </c>
      <c r="C63" s="309"/>
      <c r="D63" s="309"/>
      <c r="E63" s="309"/>
      <c r="F63" s="309"/>
      <c r="G63" s="309"/>
      <c r="H63" s="309"/>
      <c r="I63" s="309"/>
      <c r="J63" s="83"/>
      <c r="L63" s="78"/>
      <c r="M63" s="79"/>
      <c r="N63" s="53"/>
      <c r="O63" s="53"/>
      <c r="P63" s="53"/>
      <c r="Q63" s="53"/>
      <c r="R63" s="53"/>
      <c r="S63" s="79"/>
    </row>
    <row r="64" spans="1:19" x14ac:dyDescent="0.25">
      <c r="A64" s="83"/>
      <c r="B64" s="98"/>
      <c r="C64" s="279"/>
      <c r="D64" s="280"/>
      <c r="E64" s="280"/>
      <c r="F64" s="280"/>
      <c r="G64" s="281"/>
      <c r="H64" s="83"/>
      <c r="I64" s="83"/>
      <c r="J64" s="83"/>
      <c r="L64" s="1">
        <f>IF(C64="Significantly increase the availability of learning opportunities",2, IF(C64="Slightly increase the availability of learning opportunities",1, IF(C64="not applicable/no impact",0, IF(C64="Slightly decrease the availability of learning opportunities", -1, IF(C64="Significantly decrease the availability of learning opportunities", -2, IF(C64="",20,""))))))</f>
        <v>20</v>
      </c>
      <c r="M64" s="79"/>
      <c r="N64" s="192" t="s">
        <v>447</v>
      </c>
      <c r="O64" s="53"/>
      <c r="P64" s="53"/>
      <c r="Q64" s="53"/>
      <c r="R64" s="53"/>
      <c r="S64" s="79"/>
    </row>
    <row r="65" spans="1:19" x14ac:dyDescent="0.25">
      <c r="A65" s="83"/>
      <c r="B65" s="106"/>
      <c r="C65" s="106"/>
      <c r="D65" s="106"/>
      <c r="E65" s="106"/>
      <c r="F65" s="106"/>
      <c r="G65" s="106"/>
      <c r="H65" s="106"/>
      <c r="I65" s="106"/>
      <c r="J65" s="83"/>
      <c r="L65" s="78"/>
      <c r="M65" s="79"/>
      <c r="N65" s="53"/>
      <c r="O65" s="53"/>
      <c r="P65" s="53"/>
      <c r="Q65" s="53"/>
      <c r="R65" s="53"/>
      <c r="S65" s="79"/>
    </row>
    <row r="66" spans="1:19" x14ac:dyDescent="0.25">
      <c r="A66" s="83"/>
      <c r="B66" s="152" t="s">
        <v>171</v>
      </c>
      <c r="C66" s="83"/>
      <c r="D66" s="83"/>
      <c r="E66" s="83"/>
      <c r="F66" s="83"/>
      <c r="G66" s="83"/>
      <c r="H66" s="83"/>
      <c r="I66" s="83"/>
      <c r="J66" s="83"/>
      <c r="L66" s="78"/>
      <c r="M66" s="79"/>
      <c r="N66" s="69" t="s">
        <v>518</v>
      </c>
      <c r="O66" s="69" t="s">
        <v>522</v>
      </c>
      <c r="P66" s="53"/>
      <c r="Q66" s="53"/>
      <c r="R66" s="53"/>
      <c r="S66" s="79"/>
    </row>
    <row r="67" spans="1:19" x14ac:dyDescent="0.25">
      <c r="A67" s="83"/>
      <c r="B67" s="103"/>
      <c r="C67" s="283"/>
      <c r="D67" s="284"/>
      <c r="E67" s="284"/>
      <c r="F67" s="284"/>
      <c r="G67" s="285"/>
      <c r="H67" s="108"/>
      <c r="I67" s="108"/>
      <c r="J67" s="83"/>
      <c r="L67" s="1" t="str">
        <f>IF(C67="yes",2,IF(C67="no",1,"0"))</f>
        <v>0</v>
      </c>
      <c r="M67" s="79"/>
      <c r="N67" s="53" t="s">
        <v>630</v>
      </c>
      <c r="O67" s="53" t="s">
        <v>633</v>
      </c>
      <c r="P67" s="53"/>
      <c r="Q67" s="53"/>
      <c r="R67" s="53"/>
      <c r="S67" s="79"/>
    </row>
    <row r="68" spans="1:19" x14ac:dyDescent="0.25">
      <c r="A68" s="83"/>
      <c r="B68" s="83"/>
      <c r="C68" s="83"/>
      <c r="D68" s="83"/>
      <c r="E68" s="83"/>
      <c r="F68" s="83"/>
      <c r="G68" s="83"/>
      <c r="H68" s="83"/>
      <c r="I68" s="83"/>
      <c r="J68" s="83"/>
      <c r="L68" s="78"/>
      <c r="M68" s="79"/>
      <c r="N68" s="53" t="s">
        <v>631</v>
      </c>
      <c r="O68" s="53" t="s">
        <v>634</v>
      </c>
      <c r="P68" s="53"/>
      <c r="Q68" s="53"/>
      <c r="R68" s="53"/>
      <c r="S68" s="79"/>
    </row>
    <row r="69" spans="1:19" x14ac:dyDescent="0.25">
      <c r="A69" s="83"/>
      <c r="B69" s="306" t="s">
        <v>363</v>
      </c>
      <c r="C69" s="307"/>
      <c r="D69" s="307"/>
      <c r="E69" s="307"/>
      <c r="F69" s="307"/>
      <c r="G69" s="307"/>
      <c r="H69" s="109"/>
      <c r="I69" s="109"/>
      <c r="J69" s="83"/>
      <c r="L69" s="78"/>
      <c r="M69" s="79"/>
      <c r="N69" s="53" t="s">
        <v>632</v>
      </c>
      <c r="O69" s="53" t="s">
        <v>635</v>
      </c>
      <c r="P69" s="53"/>
      <c r="Q69" s="53"/>
      <c r="R69" s="53"/>
      <c r="S69" s="79"/>
    </row>
    <row r="70" spans="1:19" x14ac:dyDescent="0.25">
      <c r="A70" s="93"/>
      <c r="B70" s="98"/>
      <c r="C70" s="279"/>
      <c r="D70" s="280"/>
      <c r="E70" s="280"/>
      <c r="F70" s="280"/>
      <c r="G70" s="281"/>
      <c r="H70" s="83"/>
      <c r="I70" s="83"/>
      <c r="J70" s="83"/>
      <c r="L70" s="1" t="str">
        <f>IF(C70="yes",2,IF(C70="no",1,"0"))</f>
        <v>0</v>
      </c>
      <c r="M70" s="79"/>
      <c r="N70" s="53"/>
      <c r="O70" s="53"/>
      <c r="P70" s="53"/>
      <c r="Q70" s="53"/>
      <c r="R70" s="53"/>
      <c r="S70" s="79"/>
    </row>
    <row r="71" spans="1:19" x14ac:dyDescent="0.25">
      <c r="A71" s="83"/>
      <c r="B71" s="83"/>
      <c r="C71" s="83"/>
      <c r="D71" s="83"/>
      <c r="E71" s="83"/>
      <c r="F71" s="83"/>
      <c r="G71" s="83"/>
      <c r="H71" s="83"/>
      <c r="I71" s="83"/>
      <c r="J71" s="83"/>
      <c r="L71" s="60">
        <f>IF(C64="",20,((L64*L67)*L70))</f>
        <v>20</v>
      </c>
      <c r="M71" s="79"/>
      <c r="N71" s="53"/>
      <c r="O71" s="53"/>
      <c r="P71" s="53"/>
      <c r="Q71" s="53"/>
      <c r="R71" s="53"/>
      <c r="S71" s="79"/>
    </row>
    <row r="72" spans="1:19" x14ac:dyDescent="0.25">
      <c r="A72" s="83"/>
      <c r="B72" s="99" t="s">
        <v>222</v>
      </c>
      <c r="C72" s="99" t="s">
        <v>212</v>
      </c>
      <c r="D72" s="93"/>
      <c r="E72" s="93"/>
      <c r="F72" s="93"/>
      <c r="G72" s="93"/>
      <c r="H72" s="83"/>
      <c r="I72" s="83"/>
      <c r="J72" s="83"/>
      <c r="L72" s="78"/>
      <c r="M72" s="79"/>
      <c r="N72" s="53"/>
      <c r="O72" s="53"/>
      <c r="P72" s="53"/>
      <c r="Q72" s="53"/>
      <c r="R72" s="53"/>
      <c r="S72" s="79"/>
    </row>
    <row r="73" spans="1:19" ht="29.1" customHeight="1" x14ac:dyDescent="0.25">
      <c r="A73" s="83"/>
      <c r="B73" s="93"/>
      <c r="C73" s="311"/>
      <c r="D73" s="312"/>
      <c r="E73" s="312"/>
      <c r="F73" s="312"/>
      <c r="G73" s="313"/>
      <c r="H73" s="83"/>
      <c r="I73" s="83"/>
      <c r="J73" s="83"/>
      <c r="L73" s="1">
        <f>IF(C73="",1,0)</f>
        <v>1</v>
      </c>
      <c r="M73" s="79"/>
      <c r="N73" s="53"/>
      <c r="O73" s="53"/>
      <c r="P73" s="53"/>
      <c r="Q73" s="53"/>
      <c r="R73" s="53"/>
      <c r="S73" s="79"/>
    </row>
    <row r="74" spans="1:19" ht="15.75" thickBot="1" x14ac:dyDescent="0.3">
      <c r="A74" s="83"/>
      <c r="B74" s="100"/>
      <c r="C74" s="100"/>
      <c r="D74" s="100"/>
      <c r="E74" s="100"/>
      <c r="F74" s="100"/>
      <c r="G74" s="100"/>
      <c r="H74" s="100"/>
      <c r="I74" s="100"/>
      <c r="J74" s="83"/>
      <c r="L74" s="78"/>
      <c r="M74" s="79"/>
      <c r="N74" s="53"/>
      <c r="O74" s="53"/>
      <c r="P74" s="53"/>
      <c r="Q74" s="53"/>
      <c r="R74" s="53"/>
      <c r="S74" s="79"/>
    </row>
    <row r="75" spans="1:19" x14ac:dyDescent="0.25">
      <c r="A75" s="83"/>
      <c r="B75" s="83"/>
      <c r="C75" s="83"/>
      <c r="D75" s="83"/>
      <c r="E75" s="83"/>
      <c r="F75" s="83"/>
      <c r="G75" s="83"/>
      <c r="H75" s="83"/>
      <c r="I75" s="83"/>
      <c r="J75" s="83"/>
      <c r="L75" s="78"/>
      <c r="M75" s="79"/>
      <c r="N75" s="79"/>
      <c r="O75" s="79"/>
      <c r="P75" s="79"/>
      <c r="Q75" s="79"/>
      <c r="R75" s="79"/>
      <c r="S75" s="79"/>
    </row>
    <row r="76" spans="1:19" x14ac:dyDescent="0.25">
      <c r="A76" s="83"/>
      <c r="B76" s="83"/>
      <c r="C76" s="83"/>
      <c r="D76" s="83"/>
      <c r="E76" s="83"/>
      <c r="F76" s="83"/>
      <c r="G76" s="83"/>
      <c r="H76" s="83"/>
      <c r="I76" s="83"/>
      <c r="J76" s="83"/>
      <c r="L76" s="60"/>
      <c r="M76" s="79"/>
      <c r="N76" s="79"/>
      <c r="O76" s="79"/>
      <c r="P76" s="79"/>
      <c r="Q76" s="79"/>
      <c r="R76" s="79"/>
      <c r="S76" s="79"/>
    </row>
    <row r="77" spans="1:19" ht="18.75" x14ac:dyDescent="0.3">
      <c r="A77" s="83"/>
      <c r="B77" s="101" t="s">
        <v>335</v>
      </c>
      <c r="C77" s="83"/>
      <c r="D77" s="83"/>
      <c r="E77" s="83"/>
      <c r="F77" s="83"/>
      <c r="G77" s="83"/>
      <c r="H77" s="83"/>
      <c r="I77" s="83"/>
      <c r="J77" s="83"/>
      <c r="L77" s="60"/>
      <c r="M77" s="79"/>
      <c r="N77" s="87" t="s">
        <v>193</v>
      </c>
      <c r="O77" s="79"/>
      <c r="P77" s="79"/>
      <c r="Q77" s="79"/>
      <c r="R77" s="79"/>
      <c r="S77" s="79"/>
    </row>
    <row r="78" spans="1:19" ht="69.599999999999994" customHeight="1" x14ac:dyDescent="0.25">
      <c r="A78" s="83"/>
      <c r="B78" s="282" t="s">
        <v>468</v>
      </c>
      <c r="C78" s="282"/>
      <c r="D78" s="282"/>
      <c r="E78" s="282"/>
      <c r="F78" s="282"/>
      <c r="G78" s="282"/>
      <c r="H78" s="282"/>
      <c r="I78" s="282"/>
      <c r="J78" s="83"/>
      <c r="L78" s="78"/>
      <c r="M78" s="79"/>
      <c r="N78" s="292" t="s">
        <v>467</v>
      </c>
      <c r="O78" s="292"/>
      <c r="P78" s="53"/>
      <c r="Q78" s="53"/>
      <c r="R78" s="53"/>
      <c r="S78" s="79"/>
    </row>
    <row r="79" spans="1:19" x14ac:dyDescent="0.25">
      <c r="A79" s="83"/>
      <c r="B79" s="308" t="s">
        <v>169</v>
      </c>
      <c r="C79" s="308"/>
      <c r="D79" s="83"/>
      <c r="E79" s="83"/>
      <c r="F79" s="83"/>
      <c r="G79" s="83"/>
      <c r="H79" s="83"/>
      <c r="I79" s="83"/>
      <c r="J79" s="83"/>
      <c r="L79" s="78"/>
      <c r="M79" s="79"/>
      <c r="N79" s="292"/>
      <c r="O79" s="292"/>
      <c r="P79" s="53"/>
      <c r="Q79" s="53"/>
      <c r="R79" s="53"/>
      <c r="S79" s="79"/>
    </row>
    <row r="80" spans="1:19" ht="15.6" customHeight="1" x14ac:dyDescent="0.25">
      <c r="A80" s="83"/>
      <c r="B80" s="83"/>
      <c r="C80" s="83"/>
      <c r="D80" s="83"/>
      <c r="E80" s="83"/>
      <c r="F80" s="83"/>
      <c r="G80" s="83"/>
      <c r="H80" s="83"/>
      <c r="I80" s="83"/>
      <c r="J80" s="83"/>
      <c r="L80" s="78"/>
      <c r="M80" s="79"/>
      <c r="N80" s="192" t="s">
        <v>447</v>
      </c>
      <c r="O80" s="53"/>
      <c r="P80" s="53"/>
      <c r="Q80" s="53"/>
      <c r="R80" s="53"/>
      <c r="S80" s="79"/>
    </row>
    <row r="81" spans="1:19" x14ac:dyDescent="0.25">
      <c r="A81" s="83"/>
      <c r="B81" s="309" t="s">
        <v>341</v>
      </c>
      <c r="C81" s="309"/>
      <c r="D81" s="309"/>
      <c r="E81" s="309"/>
      <c r="F81" s="309"/>
      <c r="G81" s="309"/>
      <c r="H81" s="309"/>
      <c r="I81" s="309"/>
      <c r="J81" s="83"/>
      <c r="L81" s="78"/>
      <c r="M81" s="79"/>
      <c r="N81" s="53"/>
      <c r="O81" s="53"/>
      <c r="P81" s="53"/>
      <c r="Q81" s="53"/>
      <c r="R81" s="53"/>
      <c r="S81" s="79"/>
    </row>
    <row r="82" spans="1:19" ht="15" customHeight="1" x14ac:dyDescent="0.25">
      <c r="A82" s="83"/>
      <c r="B82" s="98"/>
      <c r="C82" s="279"/>
      <c r="D82" s="280"/>
      <c r="E82" s="280"/>
      <c r="F82" s="280"/>
      <c r="G82" s="281"/>
      <c r="H82" s="83"/>
      <c r="I82" s="83"/>
      <c r="J82" s="83"/>
      <c r="L82" s="1">
        <f>IF(C82="Significantly improve facilities, shared spaces, connectivity or resources",2, IF(C82="Slightly improve facilities, shared spaces, connectivity or resources",1, IF(C82="not applicable/no impact",0, IF(C82="Slightly reduce facilities, shared spaces, connectivity or resources", -1, IF(C82="Significantly reduce facilities, shared spaces, connectivity or resources", -2, IF(C82="",20,""))))))</f>
        <v>20</v>
      </c>
      <c r="M82" s="79"/>
      <c r="N82" s="69" t="s">
        <v>518</v>
      </c>
      <c r="O82" s="69" t="s">
        <v>522</v>
      </c>
      <c r="P82" s="53"/>
      <c r="Q82" s="53"/>
      <c r="R82" s="53"/>
      <c r="S82" s="79"/>
    </row>
    <row r="83" spans="1:19" x14ac:dyDescent="0.25">
      <c r="A83" s="83"/>
      <c r="B83" s="106"/>
      <c r="C83" s="106"/>
      <c r="D83" s="106"/>
      <c r="E83" s="106"/>
      <c r="F83" s="106"/>
      <c r="G83" s="106"/>
      <c r="H83" s="106"/>
      <c r="I83" s="106"/>
      <c r="J83" s="83"/>
      <c r="L83" s="78"/>
      <c r="M83" s="79"/>
      <c r="N83" s="53" t="s">
        <v>636</v>
      </c>
      <c r="O83" s="53" t="s">
        <v>640</v>
      </c>
      <c r="P83" s="53"/>
      <c r="Q83" s="53"/>
      <c r="R83" s="53"/>
      <c r="S83" s="79"/>
    </row>
    <row r="84" spans="1:19" x14ac:dyDescent="0.25">
      <c r="A84" s="83"/>
      <c r="B84" s="152" t="s">
        <v>171</v>
      </c>
      <c r="C84" s="83"/>
      <c r="D84" s="83"/>
      <c r="E84" s="83"/>
      <c r="F84" s="83"/>
      <c r="G84" s="83"/>
      <c r="H84" s="83"/>
      <c r="I84" s="83"/>
      <c r="J84" s="83"/>
      <c r="L84" s="78"/>
      <c r="M84" s="79"/>
      <c r="N84" s="53" t="s">
        <v>637</v>
      </c>
      <c r="O84" s="53" t="s">
        <v>641</v>
      </c>
      <c r="P84" s="53"/>
      <c r="Q84" s="53"/>
      <c r="R84" s="53"/>
      <c r="S84" s="79"/>
    </row>
    <row r="85" spans="1:19" x14ac:dyDescent="0.25">
      <c r="A85" s="83"/>
      <c r="B85" s="103"/>
      <c r="C85" s="283"/>
      <c r="D85" s="284"/>
      <c r="E85" s="284"/>
      <c r="F85" s="284"/>
      <c r="G85" s="285"/>
      <c r="H85" s="108"/>
      <c r="I85" s="108"/>
      <c r="J85" s="83"/>
      <c r="L85" s="156" t="str">
        <f>IF(C85="yes",2,IF(C85="no",1,"0"))</f>
        <v>0</v>
      </c>
      <c r="M85" s="79"/>
      <c r="N85" s="53" t="s">
        <v>638</v>
      </c>
      <c r="O85" s="53" t="s">
        <v>642</v>
      </c>
      <c r="P85" s="53"/>
      <c r="Q85" s="53"/>
      <c r="R85" s="53"/>
      <c r="S85" s="79"/>
    </row>
    <row r="86" spans="1:19" x14ac:dyDescent="0.25">
      <c r="A86" s="83"/>
      <c r="B86" s="83"/>
      <c r="C86" s="83"/>
      <c r="D86" s="83"/>
      <c r="E86" s="83"/>
      <c r="F86" s="83"/>
      <c r="G86" s="83"/>
      <c r="H86" s="83"/>
      <c r="I86" s="83"/>
      <c r="J86" s="83"/>
      <c r="L86" s="78"/>
      <c r="M86" s="79"/>
      <c r="N86" s="53" t="s">
        <v>639</v>
      </c>
      <c r="O86" s="53"/>
      <c r="P86" s="53"/>
      <c r="Q86" s="53"/>
      <c r="R86" s="53"/>
      <c r="S86" s="79"/>
    </row>
    <row r="87" spans="1:19" x14ac:dyDescent="0.25">
      <c r="A87" s="83"/>
      <c r="B87" s="306" t="s">
        <v>364</v>
      </c>
      <c r="C87" s="307"/>
      <c r="D87" s="307"/>
      <c r="E87" s="307"/>
      <c r="F87" s="307"/>
      <c r="G87" s="307"/>
      <c r="H87" s="109"/>
      <c r="I87" s="109"/>
      <c r="J87" s="83"/>
      <c r="L87" s="78"/>
      <c r="M87" s="79"/>
      <c r="N87" s="53"/>
      <c r="O87" s="53"/>
      <c r="P87" s="53"/>
      <c r="Q87" s="53"/>
      <c r="R87" s="53"/>
      <c r="S87" s="79"/>
    </row>
    <row r="88" spans="1:19" x14ac:dyDescent="0.25">
      <c r="A88" s="93"/>
      <c r="B88" s="98"/>
      <c r="C88" s="279"/>
      <c r="D88" s="280"/>
      <c r="E88" s="280"/>
      <c r="F88" s="280"/>
      <c r="G88" s="281"/>
      <c r="H88" s="83"/>
      <c r="I88" s="83"/>
      <c r="J88" s="83"/>
      <c r="L88" s="156" t="str">
        <f>IF(C88="yes",2,IF(C88="no",1,"0"))</f>
        <v>0</v>
      </c>
      <c r="M88" s="79"/>
      <c r="N88" s="53"/>
      <c r="O88" s="53"/>
      <c r="P88" s="53"/>
      <c r="Q88" s="53"/>
      <c r="R88" s="53"/>
      <c r="S88" s="79"/>
    </row>
    <row r="89" spans="1:19" x14ac:dyDescent="0.25">
      <c r="A89" s="83"/>
      <c r="B89" s="83"/>
      <c r="C89" s="83"/>
      <c r="D89" s="83"/>
      <c r="E89" s="83"/>
      <c r="F89" s="83"/>
      <c r="G89" s="83"/>
      <c r="H89" s="83"/>
      <c r="I89" s="83"/>
      <c r="J89" s="83"/>
      <c r="L89" s="60">
        <f>IF(C82="",20,((L82*L85)*L88))</f>
        <v>20</v>
      </c>
      <c r="M89" s="79"/>
      <c r="N89" s="53"/>
      <c r="O89" s="53"/>
      <c r="P89" s="53"/>
      <c r="Q89" s="53"/>
      <c r="R89" s="53"/>
      <c r="S89" s="79"/>
    </row>
    <row r="90" spans="1:19" x14ac:dyDescent="0.25">
      <c r="A90" s="83"/>
      <c r="B90" s="99" t="s">
        <v>222</v>
      </c>
      <c r="C90" s="99" t="s">
        <v>212</v>
      </c>
      <c r="D90" s="93"/>
      <c r="E90" s="93"/>
      <c r="F90" s="93"/>
      <c r="G90" s="93"/>
      <c r="H90" s="83"/>
      <c r="I90" s="83"/>
      <c r="J90" s="83"/>
      <c r="L90" s="78"/>
      <c r="M90" s="79"/>
      <c r="N90" s="53"/>
      <c r="O90" s="53"/>
      <c r="P90" s="53"/>
      <c r="Q90" s="53"/>
      <c r="R90" s="53"/>
      <c r="S90" s="79"/>
    </row>
    <row r="91" spans="1:19" ht="29.1" customHeight="1" x14ac:dyDescent="0.25">
      <c r="A91" s="83"/>
      <c r="B91" s="93"/>
      <c r="C91" s="311"/>
      <c r="D91" s="312"/>
      <c r="E91" s="312"/>
      <c r="F91" s="312"/>
      <c r="G91" s="313"/>
      <c r="H91" s="83"/>
      <c r="I91" s="83"/>
      <c r="J91" s="83"/>
      <c r="L91" s="1">
        <f>IF(C91="",1,0)</f>
        <v>1</v>
      </c>
      <c r="M91" s="79"/>
      <c r="N91" s="53"/>
      <c r="O91" s="53"/>
      <c r="P91" s="53"/>
      <c r="Q91" s="53"/>
      <c r="R91" s="53"/>
      <c r="S91" s="79"/>
    </row>
    <row r="92" spans="1:19" ht="15.75" thickBot="1" x14ac:dyDescent="0.3">
      <c r="A92" s="83"/>
      <c r="B92" s="100"/>
      <c r="C92" s="100"/>
      <c r="D92" s="100"/>
      <c r="E92" s="100"/>
      <c r="F92" s="100"/>
      <c r="G92" s="100"/>
      <c r="H92" s="100"/>
      <c r="I92" s="100"/>
      <c r="J92" s="83"/>
      <c r="L92" s="78"/>
      <c r="M92" s="79"/>
      <c r="N92" s="53"/>
      <c r="O92" s="53"/>
      <c r="P92" s="53"/>
      <c r="Q92" s="53"/>
      <c r="R92" s="53"/>
      <c r="S92" s="79"/>
    </row>
    <row r="93" spans="1:19" x14ac:dyDescent="0.25">
      <c r="A93" s="83"/>
      <c r="B93" s="83"/>
      <c r="C93" s="83"/>
      <c r="D93" s="83"/>
      <c r="E93" s="83"/>
      <c r="F93" s="83"/>
      <c r="G93" s="83"/>
      <c r="H93" s="83"/>
      <c r="I93" s="83"/>
      <c r="J93" s="83"/>
      <c r="L93" s="78"/>
      <c r="M93" s="79"/>
      <c r="N93" s="79"/>
      <c r="O93" s="79"/>
      <c r="P93" s="79"/>
      <c r="Q93" s="79"/>
      <c r="R93" s="79"/>
      <c r="S93" s="79"/>
    </row>
    <row r="94" spans="1:19" x14ac:dyDescent="0.25">
      <c r="A94" s="83"/>
      <c r="B94" s="83"/>
      <c r="C94" s="83"/>
      <c r="D94" s="83"/>
      <c r="E94" s="83"/>
      <c r="F94" s="83"/>
      <c r="G94" s="83"/>
      <c r="H94" s="83"/>
      <c r="I94" s="83"/>
      <c r="J94" s="83"/>
      <c r="L94" s="60"/>
      <c r="M94" s="79"/>
      <c r="N94" s="79"/>
      <c r="O94" s="79"/>
      <c r="P94" s="79"/>
      <c r="Q94" s="79"/>
      <c r="R94" s="79"/>
      <c r="S94" s="79"/>
    </row>
    <row r="95" spans="1:19" ht="18.75" x14ac:dyDescent="0.3">
      <c r="A95" s="83"/>
      <c r="B95" s="101" t="s">
        <v>334</v>
      </c>
      <c r="C95" s="83"/>
      <c r="D95" s="83"/>
      <c r="E95" s="83"/>
      <c r="F95" s="83"/>
      <c r="G95" s="83"/>
      <c r="H95" s="83"/>
      <c r="I95" s="83"/>
      <c r="J95" s="83"/>
      <c r="L95" s="60"/>
      <c r="M95" s="79"/>
      <c r="N95" s="87" t="s">
        <v>193</v>
      </c>
      <c r="O95" s="79"/>
      <c r="P95" s="79"/>
      <c r="Q95" s="79"/>
      <c r="R95" s="79"/>
      <c r="S95" s="79"/>
    </row>
    <row r="96" spans="1:19" ht="66.599999999999994" customHeight="1" x14ac:dyDescent="0.25">
      <c r="A96" s="83"/>
      <c r="B96" s="276" t="s">
        <v>469</v>
      </c>
      <c r="C96" s="276"/>
      <c r="D96" s="276"/>
      <c r="E96" s="276"/>
      <c r="F96" s="276"/>
      <c r="G96" s="276"/>
      <c r="H96" s="276"/>
      <c r="I96" s="276"/>
      <c r="J96" s="83"/>
      <c r="L96" s="78"/>
      <c r="M96" s="79"/>
      <c r="N96" s="292" t="s">
        <v>470</v>
      </c>
      <c r="O96" s="292"/>
      <c r="P96" s="53"/>
      <c r="Q96" s="53"/>
      <c r="R96" s="53"/>
      <c r="S96" s="79"/>
    </row>
    <row r="97" spans="1:19" x14ac:dyDescent="0.25">
      <c r="A97" s="83"/>
      <c r="B97" s="308" t="s">
        <v>169</v>
      </c>
      <c r="C97" s="308"/>
      <c r="D97" s="83"/>
      <c r="E97" s="83"/>
      <c r="F97" s="83"/>
      <c r="G97" s="83"/>
      <c r="H97" s="83"/>
      <c r="I97" s="83"/>
      <c r="J97" s="83"/>
      <c r="L97" s="78"/>
      <c r="M97" s="79"/>
      <c r="N97" s="292"/>
      <c r="O97" s="292"/>
      <c r="P97" s="53"/>
      <c r="Q97" s="53"/>
      <c r="R97" s="53"/>
      <c r="S97" s="79"/>
    </row>
    <row r="98" spans="1:19" x14ac:dyDescent="0.25">
      <c r="A98" s="83"/>
      <c r="B98" s="83"/>
      <c r="C98" s="83"/>
      <c r="D98" s="83"/>
      <c r="E98" s="83"/>
      <c r="F98" s="83"/>
      <c r="G98" s="83"/>
      <c r="H98" s="83"/>
      <c r="I98" s="83"/>
      <c r="J98" s="83"/>
      <c r="L98" s="78"/>
      <c r="M98" s="79"/>
      <c r="N98" s="292"/>
      <c r="O98" s="292"/>
      <c r="P98" s="53"/>
      <c r="Q98" s="53"/>
      <c r="R98" s="53"/>
      <c r="S98" s="79"/>
    </row>
    <row r="99" spans="1:19" x14ac:dyDescent="0.25">
      <c r="A99" s="83"/>
      <c r="B99" s="309" t="s">
        <v>306</v>
      </c>
      <c r="C99" s="309"/>
      <c r="D99" s="309"/>
      <c r="E99" s="309"/>
      <c r="F99" s="309"/>
      <c r="G99" s="309"/>
      <c r="H99" s="309"/>
      <c r="I99" s="309"/>
      <c r="J99" s="83"/>
      <c r="L99" s="78"/>
      <c r="M99" s="79"/>
      <c r="N99" s="53"/>
      <c r="O99" s="53"/>
      <c r="P99" s="53"/>
      <c r="Q99" s="53"/>
      <c r="R99" s="53"/>
      <c r="S99" s="79"/>
    </row>
    <row r="100" spans="1:19" x14ac:dyDescent="0.25">
      <c r="A100" s="83"/>
      <c r="B100" s="98"/>
      <c r="C100" s="279"/>
      <c r="D100" s="280"/>
      <c r="E100" s="280"/>
      <c r="F100" s="280"/>
      <c r="G100" s="281"/>
      <c r="H100" s="83"/>
      <c r="I100" s="83"/>
      <c r="J100" s="83"/>
      <c r="L100" s="1">
        <f>IF(C100="Significantly increase social or cultural resources or support",2, IF(C100="Slightly increase social or cultural resources or support",1, IF(C100="not applicable/no impact",0, IF(C100="Slightly reduce social or cultural resources or support", -1, IF(C100="Significantly reduce social or cultural resources or support", -2, IF(C100="",20, ""))))))</f>
        <v>20</v>
      </c>
      <c r="M100" s="79"/>
      <c r="N100" s="192" t="s">
        <v>447</v>
      </c>
      <c r="O100" s="53"/>
      <c r="P100" s="53"/>
      <c r="Q100" s="53"/>
      <c r="R100" s="53"/>
      <c r="S100" s="79"/>
    </row>
    <row r="101" spans="1:19" x14ac:dyDescent="0.25">
      <c r="A101" s="83"/>
      <c r="B101" s="106"/>
      <c r="C101" s="106"/>
      <c r="D101" s="106"/>
      <c r="E101" s="106"/>
      <c r="F101" s="106"/>
      <c r="G101" s="106"/>
      <c r="H101" s="106"/>
      <c r="I101" s="106"/>
      <c r="J101" s="83"/>
      <c r="L101" s="78"/>
      <c r="M101" s="79"/>
      <c r="N101" s="53"/>
      <c r="O101" s="53"/>
      <c r="P101" s="53"/>
      <c r="Q101" s="53"/>
      <c r="R101" s="53"/>
      <c r="S101" s="79"/>
    </row>
    <row r="102" spans="1:19" x14ac:dyDescent="0.25">
      <c r="A102" s="83"/>
      <c r="B102" s="152" t="s">
        <v>171</v>
      </c>
      <c r="C102" s="83"/>
      <c r="D102" s="83"/>
      <c r="E102" s="83"/>
      <c r="F102" s="83"/>
      <c r="G102" s="83"/>
      <c r="H102" s="83"/>
      <c r="I102" s="83"/>
      <c r="J102" s="83"/>
      <c r="L102" s="78"/>
      <c r="M102" s="79"/>
      <c r="N102" s="69" t="s">
        <v>518</v>
      </c>
      <c r="O102" s="69" t="s">
        <v>522</v>
      </c>
      <c r="P102" s="53"/>
      <c r="Q102" s="53"/>
      <c r="R102" s="53"/>
      <c r="S102" s="79"/>
    </row>
    <row r="103" spans="1:19" x14ac:dyDescent="0.25">
      <c r="A103" s="83"/>
      <c r="B103" s="103"/>
      <c r="C103" s="283"/>
      <c r="D103" s="284"/>
      <c r="E103" s="284"/>
      <c r="F103" s="284"/>
      <c r="G103" s="285"/>
      <c r="H103" s="108"/>
      <c r="I103" s="108"/>
      <c r="J103" s="83"/>
      <c r="L103" s="156" t="str">
        <f>IF(C103="yes",2,IF(C103="no",1,"0"))</f>
        <v>0</v>
      </c>
      <c r="M103" s="79"/>
      <c r="N103" s="53" t="s">
        <v>671</v>
      </c>
      <c r="O103" s="53" t="s">
        <v>524</v>
      </c>
      <c r="P103" s="53"/>
      <c r="Q103" s="53"/>
      <c r="R103" s="53"/>
      <c r="S103" s="79"/>
    </row>
    <row r="104" spans="1:19" x14ac:dyDescent="0.25">
      <c r="A104" s="83"/>
      <c r="B104" s="83"/>
      <c r="C104" s="83"/>
      <c r="D104" s="83"/>
      <c r="E104" s="83"/>
      <c r="F104" s="83"/>
      <c r="G104" s="83"/>
      <c r="H104" s="83"/>
      <c r="I104" s="83"/>
      <c r="J104" s="83"/>
      <c r="L104" s="161"/>
      <c r="M104" s="79"/>
      <c r="N104" s="53" t="s">
        <v>643</v>
      </c>
      <c r="O104" s="53" t="s">
        <v>525</v>
      </c>
      <c r="P104" s="53"/>
      <c r="Q104" s="53"/>
      <c r="R104" s="53"/>
      <c r="S104" s="79"/>
    </row>
    <row r="105" spans="1:19" x14ac:dyDescent="0.25">
      <c r="A105" s="83"/>
      <c r="B105" s="306" t="s">
        <v>365</v>
      </c>
      <c r="C105" s="307"/>
      <c r="D105" s="307"/>
      <c r="E105" s="307"/>
      <c r="F105" s="307"/>
      <c r="G105" s="307"/>
      <c r="H105" s="109"/>
      <c r="I105" s="109"/>
      <c r="J105" s="83"/>
      <c r="L105" s="161"/>
      <c r="M105" s="79"/>
      <c r="N105" s="53"/>
      <c r="O105" s="53"/>
      <c r="P105" s="53"/>
      <c r="Q105" s="53"/>
      <c r="R105" s="53"/>
      <c r="S105" s="79"/>
    </row>
    <row r="106" spans="1:19" x14ac:dyDescent="0.25">
      <c r="A106" s="93"/>
      <c r="B106" s="98"/>
      <c r="C106" s="279"/>
      <c r="D106" s="280"/>
      <c r="E106" s="280"/>
      <c r="F106" s="280"/>
      <c r="G106" s="281"/>
      <c r="H106" s="83"/>
      <c r="I106" s="83"/>
      <c r="J106" s="83"/>
      <c r="L106" s="156" t="str">
        <f>IF(C106="yes",2,IF(C106="no",1,"0"))</f>
        <v>0</v>
      </c>
      <c r="M106" s="79"/>
      <c r="N106" s="53"/>
      <c r="O106" s="53"/>
      <c r="P106" s="53"/>
      <c r="Q106" s="53"/>
      <c r="R106" s="53"/>
      <c r="S106" s="79"/>
    </row>
    <row r="107" spans="1:19" x14ac:dyDescent="0.25">
      <c r="A107" s="83"/>
      <c r="B107" s="83"/>
      <c r="C107" s="83"/>
      <c r="D107" s="83"/>
      <c r="E107" s="83"/>
      <c r="F107" s="83"/>
      <c r="G107" s="83"/>
      <c r="H107" s="83"/>
      <c r="I107" s="83"/>
      <c r="J107" s="83"/>
      <c r="L107" s="60">
        <f>IF(C100="",20,((L100*L103)*L106))</f>
        <v>20</v>
      </c>
      <c r="M107" s="79"/>
      <c r="N107" s="53"/>
      <c r="O107" s="53"/>
      <c r="P107" s="53"/>
      <c r="Q107" s="53"/>
      <c r="R107" s="53"/>
      <c r="S107" s="79"/>
    </row>
    <row r="108" spans="1:19" x14ac:dyDescent="0.25">
      <c r="A108" s="83"/>
      <c r="B108" s="99" t="s">
        <v>222</v>
      </c>
      <c r="C108" s="99" t="s">
        <v>212</v>
      </c>
      <c r="D108" s="93"/>
      <c r="E108" s="93"/>
      <c r="F108" s="93"/>
      <c r="G108" s="93"/>
      <c r="H108" s="83"/>
      <c r="I108" s="83"/>
      <c r="J108" s="83"/>
      <c r="L108" s="78"/>
      <c r="M108" s="79"/>
      <c r="N108" s="53"/>
      <c r="O108" s="53"/>
      <c r="P108" s="53"/>
      <c r="Q108" s="53"/>
      <c r="R108" s="53"/>
      <c r="S108" s="79"/>
    </row>
    <row r="109" spans="1:19" ht="29.1" customHeight="1" x14ac:dyDescent="0.25">
      <c r="A109" s="83"/>
      <c r="B109" s="93"/>
      <c r="C109" s="311"/>
      <c r="D109" s="312"/>
      <c r="E109" s="312"/>
      <c r="F109" s="312"/>
      <c r="G109" s="313"/>
      <c r="H109" s="83"/>
      <c r="I109" s="83"/>
      <c r="J109" s="83"/>
      <c r="L109" s="1">
        <f>IF(C109="",1,0)</f>
        <v>1</v>
      </c>
      <c r="M109" s="79"/>
      <c r="N109" s="53"/>
      <c r="O109" s="53"/>
      <c r="P109" s="53"/>
      <c r="Q109" s="53"/>
      <c r="R109" s="53"/>
      <c r="S109" s="79"/>
    </row>
    <row r="110" spans="1:19" ht="15.75" thickBot="1" x14ac:dyDescent="0.3">
      <c r="A110" s="83"/>
      <c r="B110" s="100"/>
      <c r="C110" s="100"/>
      <c r="D110" s="100"/>
      <c r="E110" s="100"/>
      <c r="F110" s="100"/>
      <c r="G110" s="100"/>
      <c r="H110" s="100"/>
      <c r="I110" s="100"/>
      <c r="J110" s="83"/>
      <c r="L110" s="78"/>
      <c r="M110" s="79"/>
      <c r="N110" s="53"/>
      <c r="O110" s="53"/>
      <c r="P110" s="53"/>
      <c r="Q110" s="53"/>
      <c r="R110" s="53"/>
      <c r="S110" s="79"/>
    </row>
    <row r="111" spans="1:19" x14ac:dyDescent="0.25">
      <c r="A111" s="83"/>
      <c r="B111" s="83"/>
      <c r="C111" s="83"/>
      <c r="D111" s="83"/>
      <c r="E111" s="83"/>
      <c r="F111" s="83"/>
      <c r="G111" s="83"/>
      <c r="H111" s="83"/>
      <c r="I111" s="83"/>
      <c r="J111" s="83"/>
      <c r="L111" s="78"/>
      <c r="M111" s="79"/>
      <c r="N111" s="79"/>
      <c r="O111" s="79"/>
      <c r="P111" s="79"/>
      <c r="Q111" s="79"/>
      <c r="R111" s="79"/>
      <c r="S111" s="79"/>
    </row>
    <row r="112" spans="1:19" x14ac:dyDescent="0.25">
      <c r="A112" s="83"/>
      <c r="B112" s="83"/>
      <c r="C112" s="83"/>
      <c r="D112" s="83"/>
      <c r="E112" s="83"/>
      <c r="F112" s="83"/>
      <c r="G112" s="83"/>
      <c r="H112" s="83"/>
      <c r="I112" s="83"/>
      <c r="J112" s="83"/>
      <c r="L112" s="60"/>
      <c r="M112" s="79"/>
      <c r="N112" s="79"/>
      <c r="O112" s="79"/>
      <c r="P112" s="79"/>
      <c r="Q112" s="79"/>
      <c r="R112" s="79"/>
      <c r="S112" s="79"/>
    </row>
    <row r="113" spans="1:19" ht="18.75" x14ac:dyDescent="0.3">
      <c r="A113" s="83"/>
      <c r="B113" s="101" t="s">
        <v>266</v>
      </c>
      <c r="C113" s="83"/>
      <c r="D113" s="83"/>
      <c r="E113" s="83"/>
      <c r="F113" s="83"/>
      <c r="G113" s="83"/>
      <c r="H113" s="83"/>
      <c r="I113" s="83"/>
      <c r="J113" s="83"/>
      <c r="L113" s="60"/>
      <c r="M113" s="79"/>
      <c r="N113" s="87" t="s">
        <v>193</v>
      </c>
      <c r="O113" s="79"/>
      <c r="P113" s="79"/>
      <c r="Q113" s="79"/>
      <c r="R113" s="79"/>
      <c r="S113" s="79"/>
    </row>
    <row r="114" spans="1:19" ht="72.95" customHeight="1" x14ac:dyDescent="0.25">
      <c r="A114" s="83"/>
      <c r="B114" s="276" t="s">
        <v>472</v>
      </c>
      <c r="C114" s="276"/>
      <c r="D114" s="276"/>
      <c r="E114" s="276"/>
      <c r="F114" s="276"/>
      <c r="G114" s="276"/>
      <c r="H114" s="276"/>
      <c r="I114" s="276"/>
      <c r="J114" s="83"/>
      <c r="L114" s="78"/>
      <c r="M114" s="79"/>
      <c r="N114" s="292" t="s">
        <v>471</v>
      </c>
      <c r="O114" s="292"/>
      <c r="P114" s="53"/>
      <c r="Q114" s="53"/>
      <c r="R114" s="53"/>
      <c r="S114" s="79"/>
    </row>
    <row r="115" spans="1:19" x14ac:dyDescent="0.25">
      <c r="A115" s="83"/>
      <c r="B115" s="308" t="s">
        <v>169</v>
      </c>
      <c r="C115" s="308"/>
      <c r="D115" s="83"/>
      <c r="E115" s="83"/>
      <c r="F115" s="83"/>
      <c r="G115" s="83"/>
      <c r="H115" s="83"/>
      <c r="I115" s="83"/>
      <c r="J115" s="83"/>
      <c r="L115" s="78"/>
      <c r="M115" s="79"/>
      <c r="N115" s="192" t="s">
        <v>447</v>
      </c>
      <c r="O115" s="53"/>
      <c r="P115" s="53"/>
      <c r="Q115" s="53"/>
      <c r="R115" s="53"/>
      <c r="S115" s="79"/>
    </row>
    <row r="116" spans="1:19" x14ac:dyDescent="0.25">
      <c r="A116" s="83"/>
      <c r="B116" s="83"/>
      <c r="C116" s="83"/>
      <c r="D116" s="83"/>
      <c r="E116" s="83"/>
      <c r="F116" s="83"/>
      <c r="G116" s="83"/>
      <c r="H116" s="83"/>
      <c r="I116" s="83"/>
      <c r="J116" s="83"/>
      <c r="L116" s="78"/>
      <c r="M116" s="79"/>
      <c r="N116" s="53"/>
      <c r="O116" s="53"/>
      <c r="P116" s="53"/>
      <c r="Q116" s="53"/>
      <c r="R116" s="53"/>
      <c r="S116" s="79"/>
    </row>
    <row r="117" spans="1:19" x14ac:dyDescent="0.25">
      <c r="A117" s="83"/>
      <c r="B117" s="309" t="s">
        <v>267</v>
      </c>
      <c r="C117" s="309"/>
      <c r="D117" s="309"/>
      <c r="E117" s="309"/>
      <c r="F117" s="309"/>
      <c r="G117" s="309"/>
      <c r="H117" s="309"/>
      <c r="I117" s="309"/>
      <c r="J117" s="83"/>
      <c r="L117" s="78"/>
      <c r="M117" s="79"/>
      <c r="N117" s="69" t="s">
        <v>526</v>
      </c>
      <c r="O117" s="69" t="s">
        <v>532</v>
      </c>
      <c r="P117" s="53"/>
      <c r="Q117" s="53"/>
      <c r="R117" s="53"/>
      <c r="S117" s="79"/>
    </row>
    <row r="118" spans="1:19" x14ac:dyDescent="0.25">
      <c r="A118" s="83"/>
      <c r="B118" s="98"/>
      <c r="C118" s="279"/>
      <c r="D118" s="280"/>
      <c r="E118" s="280"/>
      <c r="F118" s="280"/>
      <c r="G118" s="281"/>
      <c r="H118" s="83"/>
      <c r="I118" s="83"/>
      <c r="J118" s="83"/>
      <c r="L118" s="1">
        <f>IF(C118="Actively reduces barriers to increase access",2, IF(C118="Presents no barriers to access",1, IF(C118="not applicable/no impact",0, IF(C118="Risk of some barriers to access", -1, IF(C118="Presents barriers to access in one or more areas", -2, IF(C118="",20, ""))))))</f>
        <v>20</v>
      </c>
      <c r="M118" s="79"/>
      <c r="N118" s="53" t="s">
        <v>527</v>
      </c>
      <c r="O118" s="53" t="s">
        <v>533</v>
      </c>
      <c r="P118" s="53"/>
      <c r="Q118" s="53"/>
      <c r="R118" s="53"/>
      <c r="S118" s="79"/>
    </row>
    <row r="119" spans="1:19" x14ac:dyDescent="0.25">
      <c r="A119" s="83"/>
      <c r="B119" s="106"/>
      <c r="C119" s="106"/>
      <c r="D119" s="106"/>
      <c r="E119" s="106"/>
      <c r="F119" s="106"/>
      <c r="G119" s="106"/>
      <c r="H119" s="106"/>
      <c r="I119" s="106"/>
      <c r="J119" s="83"/>
      <c r="L119" s="78"/>
      <c r="M119" s="79"/>
      <c r="N119" s="53" t="s">
        <v>528</v>
      </c>
      <c r="O119" s="53" t="s">
        <v>534</v>
      </c>
      <c r="P119" s="53"/>
      <c r="Q119" s="53"/>
      <c r="R119" s="53"/>
      <c r="S119" s="79"/>
    </row>
    <row r="120" spans="1:19" x14ac:dyDescent="0.25">
      <c r="A120" s="83"/>
      <c r="B120" s="152" t="s">
        <v>171</v>
      </c>
      <c r="C120" s="83"/>
      <c r="D120" s="83"/>
      <c r="E120" s="83"/>
      <c r="F120" s="83"/>
      <c r="G120" s="83"/>
      <c r="H120" s="83"/>
      <c r="I120" s="83"/>
      <c r="J120" s="83"/>
      <c r="L120" s="78"/>
      <c r="M120" s="79"/>
      <c r="N120" s="53" t="s">
        <v>529</v>
      </c>
      <c r="O120" s="53" t="s">
        <v>535</v>
      </c>
      <c r="P120" s="53"/>
      <c r="Q120" s="53"/>
      <c r="R120" s="53"/>
      <c r="S120" s="79"/>
    </row>
    <row r="121" spans="1:19" x14ac:dyDescent="0.25">
      <c r="A121" s="83"/>
      <c r="B121" s="103"/>
      <c r="C121" s="283"/>
      <c r="D121" s="284"/>
      <c r="E121" s="284"/>
      <c r="F121" s="284"/>
      <c r="G121" s="285"/>
      <c r="H121" s="108"/>
      <c r="I121" s="108"/>
      <c r="J121" s="83"/>
      <c r="L121" s="156" t="str">
        <f>IF(C121="yes",2,IF(C121="no",1,"0"))</f>
        <v>0</v>
      </c>
      <c r="M121" s="79"/>
      <c r="N121" s="53" t="s">
        <v>530</v>
      </c>
      <c r="O121" s="53" t="s">
        <v>644</v>
      </c>
      <c r="P121" s="53"/>
      <c r="Q121" s="53"/>
      <c r="R121" s="53"/>
      <c r="S121" s="79"/>
    </row>
    <row r="122" spans="1:19" x14ac:dyDescent="0.25">
      <c r="A122" s="83"/>
      <c r="B122" s="83"/>
      <c r="C122" s="83"/>
      <c r="D122" s="83"/>
      <c r="E122" s="83"/>
      <c r="F122" s="83"/>
      <c r="G122" s="83"/>
      <c r="H122" s="83"/>
      <c r="I122" s="83"/>
      <c r="J122" s="83"/>
      <c r="L122" s="161"/>
      <c r="M122" s="79"/>
      <c r="N122" s="53" t="s">
        <v>531</v>
      </c>
      <c r="O122" s="53"/>
      <c r="P122" s="53"/>
      <c r="Q122" s="53"/>
      <c r="R122" s="53"/>
      <c r="S122" s="79"/>
    </row>
    <row r="123" spans="1:19" x14ac:dyDescent="0.25">
      <c r="A123" s="83"/>
      <c r="B123" s="306" t="s">
        <v>366</v>
      </c>
      <c r="C123" s="307"/>
      <c r="D123" s="307"/>
      <c r="E123" s="307"/>
      <c r="F123" s="307"/>
      <c r="G123" s="307"/>
      <c r="H123" s="109"/>
      <c r="I123" s="109"/>
      <c r="J123" s="83"/>
      <c r="L123" s="161"/>
      <c r="M123" s="79"/>
      <c r="N123" s="53"/>
      <c r="O123" s="53"/>
      <c r="P123" s="53"/>
      <c r="Q123" s="53"/>
      <c r="R123" s="53"/>
      <c r="S123" s="79"/>
    </row>
    <row r="124" spans="1:19" x14ac:dyDescent="0.25">
      <c r="A124" s="93"/>
      <c r="B124" s="98"/>
      <c r="C124" s="279"/>
      <c r="D124" s="280"/>
      <c r="E124" s="280"/>
      <c r="F124" s="280"/>
      <c r="G124" s="281"/>
      <c r="H124" s="83"/>
      <c r="I124" s="83"/>
      <c r="J124" s="83"/>
      <c r="L124" s="156" t="str">
        <f>IF(C124="yes",2,IF(C124="no",1,"0"))</f>
        <v>0</v>
      </c>
      <c r="M124" s="79"/>
      <c r="N124" s="53"/>
      <c r="O124" s="53"/>
      <c r="P124" s="53"/>
      <c r="Q124" s="53"/>
      <c r="R124" s="53"/>
      <c r="S124" s="79"/>
    </row>
    <row r="125" spans="1:19" x14ac:dyDescent="0.25">
      <c r="A125" s="83"/>
      <c r="B125" s="83"/>
      <c r="C125" s="83"/>
      <c r="D125" s="83"/>
      <c r="E125" s="83"/>
      <c r="F125" s="83"/>
      <c r="G125" s="83"/>
      <c r="H125" s="83"/>
      <c r="I125" s="83"/>
      <c r="J125" s="83"/>
      <c r="L125" s="60">
        <f>IF(C118="",20,((L118*L121)*L124))</f>
        <v>20</v>
      </c>
      <c r="M125" s="79"/>
      <c r="N125" s="53"/>
      <c r="O125" s="53"/>
      <c r="P125" s="53"/>
      <c r="Q125" s="53"/>
      <c r="R125" s="53"/>
      <c r="S125" s="79"/>
    </row>
    <row r="126" spans="1:19" x14ac:dyDescent="0.25">
      <c r="A126" s="83"/>
      <c r="B126" s="99" t="s">
        <v>222</v>
      </c>
      <c r="C126" s="99" t="s">
        <v>212</v>
      </c>
      <c r="D126" s="93"/>
      <c r="E126" s="93"/>
      <c r="F126" s="93"/>
      <c r="G126" s="93"/>
      <c r="H126" s="83"/>
      <c r="I126" s="83"/>
      <c r="J126" s="83"/>
      <c r="L126" s="78"/>
      <c r="M126" s="79"/>
      <c r="N126" s="53"/>
      <c r="O126" s="53"/>
      <c r="P126" s="53"/>
      <c r="Q126" s="53"/>
      <c r="R126" s="53"/>
      <c r="S126" s="79"/>
    </row>
    <row r="127" spans="1:19" ht="29.1" customHeight="1" x14ac:dyDescent="0.25">
      <c r="A127" s="83"/>
      <c r="B127" s="93"/>
      <c r="C127" s="311"/>
      <c r="D127" s="312"/>
      <c r="E127" s="312"/>
      <c r="F127" s="312"/>
      <c r="G127" s="313"/>
      <c r="H127" s="83"/>
      <c r="I127" s="83"/>
      <c r="J127" s="83"/>
      <c r="L127" s="1">
        <f>IF(C127="",1,0)</f>
        <v>1</v>
      </c>
      <c r="M127" s="79"/>
      <c r="N127" s="53"/>
      <c r="O127" s="53"/>
      <c r="P127" s="53"/>
      <c r="Q127" s="53"/>
      <c r="R127" s="53"/>
      <c r="S127" s="79"/>
    </row>
    <row r="128" spans="1:19" ht="15.75" thickBot="1" x14ac:dyDescent="0.3">
      <c r="A128" s="83"/>
      <c r="B128" s="100"/>
      <c r="C128" s="100"/>
      <c r="D128" s="100"/>
      <c r="E128" s="100"/>
      <c r="F128" s="100"/>
      <c r="G128" s="100"/>
      <c r="H128" s="100"/>
      <c r="I128" s="100"/>
      <c r="J128" s="83"/>
      <c r="L128" s="78"/>
      <c r="M128" s="79"/>
      <c r="N128" s="53"/>
      <c r="O128" s="53"/>
      <c r="P128" s="53"/>
      <c r="Q128" s="53"/>
      <c r="R128" s="53"/>
      <c r="S128" s="79"/>
    </row>
    <row r="129" spans="1:19" x14ac:dyDescent="0.25">
      <c r="A129" s="83"/>
      <c r="B129" s="83"/>
      <c r="C129" s="83"/>
      <c r="D129" s="83"/>
      <c r="E129" s="83"/>
      <c r="F129" s="83"/>
      <c r="G129" s="83"/>
      <c r="H129" s="83"/>
      <c r="I129" s="83"/>
      <c r="J129" s="83"/>
      <c r="L129" s="78"/>
      <c r="M129" s="79"/>
      <c r="N129" s="79"/>
      <c r="O129" s="79"/>
      <c r="P129" s="79"/>
      <c r="Q129" s="79"/>
      <c r="R129" s="79"/>
      <c r="S129" s="79"/>
    </row>
    <row r="130" spans="1:19" x14ac:dyDescent="0.25">
      <c r="A130" s="83"/>
      <c r="B130" s="83"/>
      <c r="C130" s="83"/>
      <c r="D130" s="83"/>
      <c r="E130" s="83"/>
      <c r="F130" s="83"/>
      <c r="G130" s="83"/>
      <c r="H130" s="83"/>
      <c r="I130" s="83"/>
      <c r="J130" s="83"/>
      <c r="L130" s="60"/>
      <c r="M130" s="79"/>
      <c r="N130" s="79"/>
      <c r="O130" s="79"/>
      <c r="P130" s="79"/>
      <c r="Q130" s="79"/>
      <c r="R130" s="79"/>
      <c r="S130" s="79"/>
    </row>
    <row r="131" spans="1:19" ht="18.75" x14ac:dyDescent="0.3">
      <c r="A131" s="83"/>
      <c r="B131" s="101" t="s">
        <v>268</v>
      </c>
      <c r="C131" s="83"/>
      <c r="D131" s="83"/>
      <c r="E131" s="83"/>
      <c r="F131" s="83"/>
      <c r="G131" s="83"/>
      <c r="H131" s="83"/>
      <c r="I131" s="83"/>
      <c r="J131" s="83"/>
      <c r="L131" s="60"/>
      <c r="M131" s="79"/>
      <c r="N131" s="87" t="s">
        <v>193</v>
      </c>
      <c r="O131" s="79"/>
      <c r="P131" s="79"/>
      <c r="Q131" s="79"/>
      <c r="R131" s="79"/>
      <c r="S131" s="79"/>
    </row>
    <row r="132" spans="1:19" ht="75.599999999999994" customHeight="1" x14ac:dyDescent="0.25">
      <c r="A132" s="83"/>
      <c r="B132" s="276" t="s">
        <v>474</v>
      </c>
      <c r="C132" s="276"/>
      <c r="D132" s="276"/>
      <c r="E132" s="276"/>
      <c r="F132" s="276"/>
      <c r="G132" s="276"/>
      <c r="H132" s="276"/>
      <c r="I132" s="276"/>
      <c r="J132" s="83"/>
      <c r="L132" s="78"/>
      <c r="M132" s="79"/>
      <c r="N132" s="266" t="s">
        <v>473</v>
      </c>
      <c r="O132" s="266"/>
      <c r="P132" s="53"/>
      <c r="Q132" s="53"/>
      <c r="R132" s="53"/>
      <c r="S132" s="79"/>
    </row>
    <row r="133" spans="1:19" x14ac:dyDescent="0.25">
      <c r="A133" s="83"/>
      <c r="B133" s="308" t="s">
        <v>169</v>
      </c>
      <c r="C133" s="308"/>
      <c r="D133" s="83"/>
      <c r="E133" s="83"/>
      <c r="F133" s="83"/>
      <c r="G133" s="83"/>
      <c r="H133" s="83"/>
      <c r="I133" s="83"/>
      <c r="J133" s="83"/>
      <c r="L133" s="78"/>
      <c r="M133" s="79"/>
      <c r="N133" s="192" t="s">
        <v>447</v>
      </c>
      <c r="O133" s="53"/>
      <c r="P133" s="53"/>
      <c r="Q133" s="53"/>
      <c r="R133" s="53"/>
      <c r="S133" s="79"/>
    </row>
    <row r="134" spans="1:19" x14ac:dyDescent="0.25">
      <c r="A134" s="83"/>
      <c r="B134" s="83"/>
      <c r="C134" s="83"/>
      <c r="D134" s="83"/>
      <c r="E134" s="83"/>
      <c r="F134" s="83"/>
      <c r="G134" s="83"/>
      <c r="H134" s="83"/>
      <c r="I134" s="83"/>
      <c r="J134" s="83"/>
      <c r="L134" s="78"/>
      <c r="M134" s="79"/>
      <c r="N134" s="53"/>
      <c r="O134" s="53"/>
      <c r="P134" s="53"/>
      <c r="Q134" s="53"/>
      <c r="R134" s="53"/>
      <c r="S134" s="79"/>
    </row>
    <row r="135" spans="1:19" x14ac:dyDescent="0.25">
      <c r="A135" s="83"/>
      <c r="B135" s="309" t="s">
        <v>307</v>
      </c>
      <c r="C135" s="309"/>
      <c r="D135" s="309"/>
      <c r="E135" s="309"/>
      <c r="F135" s="309"/>
      <c r="G135" s="309"/>
      <c r="H135" s="309"/>
      <c r="I135" s="309"/>
      <c r="J135" s="83"/>
      <c r="L135" s="78"/>
      <c r="M135" s="79"/>
      <c r="N135" s="69" t="s">
        <v>518</v>
      </c>
      <c r="O135" s="69" t="s">
        <v>522</v>
      </c>
      <c r="P135" s="53"/>
      <c r="Q135" s="53"/>
      <c r="R135" s="53"/>
      <c r="S135" s="79"/>
    </row>
    <row r="136" spans="1:19" x14ac:dyDescent="0.25">
      <c r="A136" s="83"/>
      <c r="B136" s="98"/>
      <c r="C136" s="279"/>
      <c r="D136" s="280"/>
      <c r="E136" s="280"/>
      <c r="F136" s="280"/>
      <c r="G136" s="281"/>
      <c r="H136" s="83"/>
      <c r="I136" s="83"/>
      <c r="J136" s="83"/>
      <c r="L136" s="1">
        <f>IF(C136="Significant support for the local economy and/or employment",2, IF(C136="Slight support for the local economy and/or employment",1, IF(C136="not applicable/no impact",0, IF(C136="Slightly undermine support for the local economy and/or employment", -1, IF(C136="Significantly undermine support for the local economy and/or employment", -2, IF(C136="",20,""))))))</f>
        <v>20</v>
      </c>
      <c r="M136" s="79"/>
      <c r="N136" s="53" t="s">
        <v>672</v>
      </c>
      <c r="O136" s="53" t="s">
        <v>647</v>
      </c>
      <c r="P136" s="53"/>
      <c r="Q136" s="53"/>
      <c r="R136" s="53"/>
      <c r="S136" s="79"/>
    </row>
    <row r="137" spans="1:19" x14ac:dyDescent="0.25">
      <c r="A137" s="83"/>
      <c r="B137" s="106"/>
      <c r="C137" s="106"/>
      <c r="D137" s="106"/>
      <c r="E137" s="106"/>
      <c r="F137" s="106"/>
      <c r="G137" s="106"/>
      <c r="H137" s="106"/>
      <c r="I137" s="106"/>
      <c r="J137" s="83"/>
      <c r="L137" s="78"/>
      <c r="M137" s="79"/>
      <c r="N137" s="53" t="s">
        <v>645</v>
      </c>
      <c r="O137" s="53" t="s">
        <v>648</v>
      </c>
      <c r="P137" s="53"/>
      <c r="Q137" s="53"/>
      <c r="R137" s="53"/>
      <c r="S137" s="79"/>
    </row>
    <row r="138" spans="1:19" x14ac:dyDescent="0.25">
      <c r="A138" s="83"/>
      <c r="B138" s="152" t="s">
        <v>171</v>
      </c>
      <c r="C138" s="83"/>
      <c r="D138" s="83"/>
      <c r="E138" s="83"/>
      <c r="F138" s="83"/>
      <c r="G138" s="83"/>
      <c r="H138" s="83"/>
      <c r="I138" s="83"/>
      <c r="J138" s="83"/>
      <c r="L138" s="78"/>
      <c r="M138" s="79"/>
      <c r="N138" s="53" t="s">
        <v>646</v>
      </c>
      <c r="O138" s="53" t="s">
        <v>649</v>
      </c>
      <c r="P138" s="53"/>
      <c r="Q138" s="53"/>
      <c r="R138" s="53"/>
      <c r="S138" s="79"/>
    </row>
    <row r="139" spans="1:19" x14ac:dyDescent="0.25">
      <c r="A139" s="83"/>
      <c r="B139" s="103"/>
      <c r="C139" s="283"/>
      <c r="D139" s="284"/>
      <c r="E139" s="284"/>
      <c r="F139" s="284"/>
      <c r="G139" s="285"/>
      <c r="H139" s="108"/>
      <c r="I139" s="108"/>
      <c r="J139" s="83"/>
      <c r="L139" s="156" t="str">
        <f>IF(C139="yes",2,IF(C139="no",1,"0"))</f>
        <v>0</v>
      </c>
      <c r="M139" s="79"/>
      <c r="N139" s="53" t="s">
        <v>650</v>
      </c>
      <c r="O139" s="53"/>
      <c r="P139" s="53"/>
      <c r="Q139" s="53"/>
      <c r="R139" s="53"/>
      <c r="S139" s="79"/>
    </row>
    <row r="140" spans="1:19" x14ac:dyDescent="0.25">
      <c r="A140" s="83"/>
      <c r="B140" s="83"/>
      <c r="C140" s="83"/>
      <c r="D140" s="83"/>
      <c r="E140" s="83"/>
      <c r="F140" s="83"/>
      <c r="G140" s="83"/>
      <c r="H140" s="83"/>
      <c r="I140" s="83"/>
      <c r="J140" s="83"/>
      <c r="L140" s="161"/>
      <c r="M140" s="79"/>
      <c r="N140" s="53"/>
      <c r="O140" s="53"/>
      <c r="P140" s="53"/>
      <c r="Q140" s="53"/>
      <c r="R140" s="53"/>
      <c r="S140" s="79"/>
    </row>
    <row r="141" spans="1:19" x14ac:dyDescent="0.25">
      <c r="A141" s="83"/>
      <c r="B141" s="306" t="s">
        <v>367</v>
      </c>
      <c r="C141" s="307"/>
      <c r="D141" s="307"/>
      <c r="E141" s="307"/>
      <c r="F141" s="307"/>
      <c r="G141" s="307"/>
      <c r="H141" s="109"/>
      <c r="I141" s="109"/>
      <c r="J141" s="83"/>
      <c r="L141" s="161"/>
      <c r="M141" s="79"/>
      <c r="N141" s="53"/>
      <c r="O141" s="53"/>
      <c r="P141" s="53"/>
      <c r="Q141" s="53"/>
      <c r="R141" s="53"/>
      <c r="S141" s="79"/>
    </row>
    <row r="142" spans="1:19" x14ac:dyDescent="0.25">
      <c r="A142" s="93"/>
      <c r="B142" s="98"/>
      <c r="C142" s="279"/>
      <c r="D142" s="280"/>
      <c r="E142" s="280"/>
      <c r="F142" s="280"/>
      <c r="G142" s="281"/>
      <c r="H142" s="83"/>
      <c r="I142" s="83"/>
      <c r="J142" s="83"/>
      <c r="L142" s="156" t="str">
        <f>IF(C142="yes",2,IF(C142="no",1,"0"))</f>
        <v>0</v>
      </c>
      <c r="M142" s="79"/>
      <c r="N142" s="53"/>
      <c r="O142" s="53"/>
      <c r="P142" s="53"/>
      <c r="Q142" s="53"/>
      <c r="R142" s="53"/>
      <c r="S142" s="79"/>
    </row>
    <row r="143" spans="1:19" x14ac:dyDescent="0.25">
      <c r="A143" s="83"/>
      <c r="B143" s="83"/>
      <c r="C143" s="83"/>
      <c r="D143" s="83"/>
      <c r="E143" s="83"/>
      <c r="F143" s="83"/>
      <c r="G143" s="83"/>
      <c r="H143" s="83"/>
      <c r="I143" s="83"/>
      <c r="J143" s="83"/>
      <c r="L143" s="60">
        <f>IF(C136="",20,((L136*L139)*L142))</f>
        <v>20</v>
      </c>
      <c r="M143" s="79"/>
      <c r="N143" s="53"/>
      <c r="O143" s="53"/>
      <c r="P143" s="53"/>
      <c r="Q143" s="53"/>
      <c r="R143" s="53"/>
      <c r="S143" s="79"/>
    </row>
    <row r="144" spans="1:19" x14ac:dyDescent="0.25">
      <c r="A144" s="83"/>
      <c r="B144" s="99" t="s">
        <v>222</v>
      </c>
      <c r="C144" s="99" t="s">
        <v>212</v>
      </c>
      <c r="D144" s="93"/>
      <c r="E144" s="93"/>
      <c r="F144" s="93"/>
      <c r="G144" s="93"/>
      <c r="H144" s="83"/>
      <c r="I144" s="83"/>
      <c r="J144" s="83"/>
      <c r="L144" s="78"/>
      <c r="M144" s="79"/>
      <c r="N144" s="53"/>
      <c r="O144" s="53"/>
      <c r="P144" s="53"/>
      <c r="Q144" s="53"/>
      <c r="R144" s="53"/>
      <c r="S144" s="79"/>
    </row>
    <row r="145" spans="1:19" ht="29.1" customHeight="1" x14ac:dyDescent="0.25">
      <c r="A145" s="83"/>
      <c r="B145" s="93"/>
      <c r="C145" s="317"/>
      <c r="D145" s="318"/>
      <c r="E145" s="318"/>
      <c r="F145" s="318"/>
      <c r="G145" s="319"/>
      <c r="H145" s="83"/>
      <c r="I145" s="83"/>
      <c r="J145" s="83"/>
      <c r="L145" s="1">
        <f>IF(C145="",1,0)</f>
        <v>1</v>
      </c>
      <c r="M145" s="79"/>
      <c r="N145" s="53"/>
      <c r="O145" s="53"/>
      <c r="P145" s="53"/>
      <c r="Q145" s="53"/>
      <c r="R145" s="53"/>
      <c r="S145" s="79"/>
    </row>
    <row r="146" spans="1:19" ht="15.75" thickBot="1" x14ac:dyDescent="0.3">
      <c r="A146" s="83"/>
      <c r="B146" s="100"/>
      <c r="C146" s="100"/>
      <c r="D146" s="100"/>
      <c r="E146" s="100"/>
      <c r="F146" s="100"/>
      <c r="G146" s="100"/>
      <c r="H146" s="100"/>
      <c r="I146" s="100"/>
      <c r="J146" s="83"/>
      <c r="L146" s="78"/>
      <c r="M146" s="79"/>
      <c r="N146" s="53"/>
      <c r="O146" s="53"/>
      <c r="P146" s="53"/>
      <c r="Q146" s="53"/>
      <c r="R146" s="53"/>
      <c r="S146" s="79"/>
    </row>
    <row r="147" spans="1:19" x14ac:dyDescent="0.25">
      <c r="A147" s="83"/>
      <c r="B147" s="83"/>
      <c r="C147" s="83"/>
      <c r="D147" s="83"/>
      <c r="E147" s="83"/>
      <c r="F147" s="83"/>
      <c r="G147" s="83"/>
      <c r="H147" s="83"/>
      <c r="I147" s="83"/>
      <c r="J147" s="83"/>
      <c r="L147" s="78"/>
      <c r="M147" s="79"/>
      <c r="N147" s="79"/>
      <c r="O147" s="79"/>
      <c r="P147" s="79"/>
      <c r="Q147" s="79"/>
      <c r="R147" s="79"/>
      <c r="S147" s="79"/>
    </row>
    <row r="148" spans="1:19" x14ac:dyDescent="0.25">
      <c r="A148" s="83"/>
      <c r="B148" s="83"/>
      <c r="C148" s="83"/>
      <c r="D148" s="83"/>
      <c r="E148" s="83"/>
      <c r="F148" s="83"/>
      <c r="G148" s="83"/>
      <c r="H148" s="83"/>
      <c r="I148" s="83"/>
      <c r="J148" s="83"/>
      <c r="L148" s="60"/>
      <c r="M148" s="79"/>
      <c r="N148" s="79"/>
      <c r="O148" s="79"/>
      <c r="P148" s="79"/>
      <c r="Q148" s="79"/>
      <c r="R148" s="79"/>
      <c r="S148" s="79"/>
    </row>
    <row r="149" spans="1:19" ht="18.75" x14ac:dyDescent="0.3">
      <c r="A149" s="83"/>
      <c r="B149" s="101" t="s">
        <v>269</v>
      </c>
      <c r="C149" s="83"/>
      <c r="D149" s="83"/>
      <c r="E149" s="83"/>
      <c r="F149" s="83"/>
      <c r="G149" s="83"/>
      <c r="H149" s="83"/>
      <c r="I149" s="83"/>
      <c r="J149" s="83"/>
      <c r="L149" s="60"/>
      <c r="M149" s="79"/>
      <c r="N149" s="87" t="s">
        <v>193</v>
      </c>
      <c r="O149" s="79"/>
      <c r="P149" s="79"/>
      <c r="Q149" s="79"/>
      <c r="R149" s="79"/>
      <c r="S149" s="79"/>
    </row>
    <row r="150" spans="1:19" ht="54" customHeight="1" x14ac:dyDescent="0.25">
      <c r="A150" s="83"/>
      <c r="B150" s="282" t="s">
        <v>475</v>
      </c>
      <c r="C150" s="282"/>
      <c r="D150" s="282"/>
      <c r="E150" s="282"/>
      <c r="F150" s="282"/>
      <c r="G150" s="282"/>
      <c r="H150" s="282"/>
      <c r="I150" s="282"/>
      <c r="J150" s="83"/>
      <c r="L150" s="78"/>
      <c r="M150" s="79"/>
      <c r="N150" s="266" t="s">
        <v>476</v>
      </c>
      <c r="O150" s="266"/>
      <c r="P150" s="53"/>
      <c r="Q150" s="53"/>
      <c r="R150" s="53"/>
      <c r="S150" s="79"/>
    </row>
    <row r="151" spans="1:19" x14ac:dyDescent="0.25">
      <c r="A151" s="83"/>
      <c r="B151" s="308" t="s">
        <v>169</v>
      </c>
      <c r="C151" s="308"/>
      <c r="D151" s="83"/>
      <c r="E151" s="83"/>
      <c r="F151" s="83"/>
      <c r="G151" s="83"/>
      <c r="H151" s="83"/>
      <c r="I151" s="83"/>
      <c r="J151" s="83"/>
      <c r="L151" s="78"/>
      <c r="M151" s="79"/>
      <c r="N151" s="53"/>
      <c r="O151" s="53"/>
      <c r="P151" s="53"/>
      <c r="Q151" s="53"/>
      <c r="R151" s="53"/>
      <c r="S151" s="79"/>
    </row>
    <row r="152" spans="1:19" x14ac:dyDescent="0.25">
      <c r="A152" s="83"/>
      <c r="B152" s="83"/>
      <c r="C152" s="83"/>
      <c r="D152" s="83"/>
      <c r="E152" s="83"/>
      <c r="F152" s="83"/>
      <c r="G152" s="83"/>
      <c r="H152" s="83"/>
      <c r="I152" s="83"/>
      <c r="J152" s="83"/>
      <c r="L152" s="78"/>
      <c r="M152" s="79"/>
      <c r="N152" s="192" t="s">
        <v>447</v>
      </c>
      <c r="O152" s="53"/>
      <c r="P152" s="53"/>
      <c r="Q152" s="53"/>
      <c r="R152" s="53"/>
      <c r="S152" s="79"/>
    </row>
    <row r="153" spans="1:19" x14ac:dyDescent="0.25">
      <c r="A153" s="83"/>
      <c r="B153" s="309" t="s">
        <v>272</v>
      </c>
      <c r="C153" s="309"/>
      <c r="D153" s="309"/>
      <c r="E153" s="309"/>
      <c r="F153" s="309"/>
      <c r="G153" s="309"/>
      <c r="H153" s="309"/>
      <c r="I153" s="309"/>
      <c r="J153" s="83"/>
      <c r="L153" s="78"/>
      <c r="M153" s="79"/>
      <c r="O153" s="53"/>
      <c r="P153" s="53"/>
      <c r="Q153" s="53"/>
      <c r="R153" s="53"/>
      <c r="S153" s="79"/>
    </row>
    <row r="154" spans="1:19" x14ac:dyDescent="0.25">
      <c r="A154" s="83"/>
      <c r="B154" s="98"/>
      <c r="C154" s="279"/>
      <c r="D154" s="280"/>
      <c r="E154" s="280"/>
      <c r="F154" s="280"/>
      <c r="G154" s="281"/>
      <c r="H154" s="83"/>
      <c r="I154" s="83"/>
      <c r="J154" s="83"/>
      <c r="L154" s="1">
        <f>IF(C154="Significantly increase safety and/or significantly reduce risk of harm",2, IF(C154="Slightly increase safety and/or significantly reduce risk of harm",1, IF(C154="not applicable/no impact",0, IF(C154="Slightly decrease safety and/or increase risk of harm", -1, IF(C154="Significantly decrease safety and/or increase risk of harm", -2, IF(C154="",20,""))))))</f>
        <v>20</v>
      </c>
      <c r="M154" s="79"/>
      <c r="N154" s="69" t="s">
        <v>518</v>
      </c>
      <c r="O154" s="69" t="s">
        <v>522</v>
      </c>
      <c r="P154" s="53"/>
      <c r="Q154" s="53"/>
      <c r="R154" s="53"/>
      <c r="S154" s="79"/>
    </row>
    <row r="155" spans="1:19" x14ac:dyDescent="0.25">
      <c r="A155" s="83"/>
      <c r="B155" s="106"/>
      <c r="C155" s="106"/>
      <c r="D155" s="106"/>
      <c r="E155" s="106"/>
      <c r="F155" s="106"/>
      <c r="G155" s="106"/>
      <c r="H155" s="106"/>
      <c r="I155" s="106"/>
      <c r="J155" s="83"/>
      <c r="L155" s="78"/>
      <c r="M155" s="79"/>
      <c r="N155" s="53" t="s">
        <v>651</v>
      </c>
      <c r="O155" s="53" t="s">
        <v>654</v>
      </c>
      <c r="P155" s="53"/>
      <c r="Q155" s="53"/>
      <c r="R155" s="53"/>
      <c r="S155" s="79"/>
    </row>
    <row r="156" spans="1:19" x14ac:dyDescent="0.25">
      <c r="A156" s="83"/>
      <c r="B156" s="152" t="s">
        <v>171</v>
      </c>
      <c r="C156" s="83"/>
      <c r="D156" s="83"/>
      <c r="E156" s="83"/>
      <c r="F156" s="83"/>
      <c r="G156" s="83"/>
      <c r="H156" s="83"/>
      <c r="I156" s="83"/>
      <c r="J156" s="83"/>
      <c r="L156" s="78"/>
      <c r="M156" s="79"/>
      <c r="N156" s="53" t="s">
        <v>653</v>
      </c>
      <c r="O156" s="53" t="s">
        <v>655</v>
      </c>
      <c r="P156" s="53"/>
      <c r="Q156" s="53"/>
      <c r="R156" s="53"/>
      <c r="S156" s="79"/>
    </row>
    <row r="157" spans="1:19" x14ac:dyDescent="0.25">
      <c r="A157" s="83"/>
      <c r="B157" s="103"/>
      <c r="C157" s="283"/>
      <c r="D157" s="284"/>
      <c r="E157" s="284"/>
      <c r="F157" s="284"/>
      <c r="G157" s="285"/>
      <c r="H157" s="108"/>
      <c r="I157" s="108"/>
      <c r="J157" s="83"/>
      <c r="L157" s="156" t="str">
        <f>IF(C157="yes",2,IF(C157="no",1,"0"))</f>
        <v>0</v>
      </c>
      <c r="M157" s="79"/>
      <c r="N157" s="53" t="s">
        <v>652</v>
      </c>
      <c r="O157" s="53" t="s">
        <v>656</v>
      </c>
      <c r="P157" s="53"/>
      <c r="Q157" s="53"/>
      <c r="R157" s="53"/>
      <c r="S157" s="79"/>
    </row>
    <row r="158" spans="1:19" x14ac:dyDescent="0.25">
      <c r="A158" s="83"/>
      <c r="B158" s="83"/>
      <c r="C158" s="83"/>
      <c r="D158" s="83"/>
      <c r="E158" s="83"/>
      <c r="F158" s="83"/>
      <c r="G158" s="83"/>
      <c r="H158" s="83"/>
      <c r="I158" s="83"/>
      <c r="J158" s="83"/>
      <c r="L158" s="161"/>
      <c r="M158" s="79"/>
      <c r="N158" s="53"/>
      <c r="O158" s="53"/>
      <c r="P158" s="53"/>
      <c r="Q158" s="53"/>
      <c r="R158" s="53"/>
      <c r="S158" s="79"/>
    </row>
    <row r="159" spans="1:19" x14ac:dyDescent="0.25">
      <c r="A159" s="83"/>
      <c r="B159" s="306" t="s">
        <v>368</v>
      </c>
      <c r="C159" s="307"/>
      <c r="D159" s="307"/>
      <c r="E159" s="307"/>
      <c r="F159" s="307"/>
      <c r="G159" s="307"/>
      <c r="H159" s="109"/>
      <c r="I159" s="109"/>
      <c r="J159" s="83"/>
      <c r="L159" s="161"/>
      <c r="M159" s="79"/>
      <c r="N159" s="53"/>
      <c r="O159" s="53"/>
      <c r="P159" s="53"/>
      <c r="Q159" s="53"/>
      <c r="R159" s="53"/>
      <c r="S159" s="79"/>
    </row>
    <row r="160" spans="1:19" x14ac:dyDescent="0.25">
      <c r="A160" s="93"/>
      <c r="B160" s="98"/>
      <c r="C160" s="279"/>
      <c r="D160" s="280"/>
      <c r="E160" s="280"/>
      <c r="F160" s="280"/>
      <c r="G160" s="281"/>
      <c r="H160" s="83"/>
      <c r="I160" s="83"/>
      <c r="J160" s="83"/>
      <c r="L160" s="156" t="str">
        <f>IF(C160="yes",2,IF(C160="no",1,"0"))</f>
        <v>0</v>
      </c>
      <c r="M160" s="79"/>
      <c r="N160" s="53"/>
      <c r="O160" s="53"/>
      <c r="P160" s="53"/>
      <c r="Q160" s="53"/>
      <c r="R160" s="53"/>
      <c r="S160" s="79"/>
    </row>
    <row r="161" spans="1:19" x14ac:dyDescent="0.25">
      <c r="A161" s="83"/>
      <c r="B161" s="83"/>
      <c r="C161" s="83"/>
      <c r="D161" s="83"/>
      <c r="E161" s="83"/>
      <c r="F161" s="83"/>
      <c r="G161" s="83"/>
      <c r="H161" s="83"/>
      <c r="I161" s="83"/>
      <c r="J161" s="83"/>
      <c r="L161" s="60">
        <f>IF(C154="",20,((L154*L157)*L160))</f>
        <v>20</v>
      </c>
      <c r="M161" s="79"/>
      <c r="N161" s="53"/>
      <c r="O161" s="53"/>
      <c r="P161" s="53"/>
      <c r="Q161" s="53"/>
      <c r="R161" s="53"/>
      <c r="S161" s="79"/>
    </row>
    <row r="162" spans="1:19" x14ac:dyDescent="0.25">
      <c r="A162" s="83"/>
      <c r="B162" s="99" t="s">
        <v>222</v>
      </c>
      <c r="C162" s="99" t="s">
        <v>212</v>
      </c>
      <c r="D162" s="93"/>
      <c r="E162" s="93"/>
      <c r="F162" s="93"/>
      <c r="G162" s="93"/>
      <c r="H162" s="83"/>
      <c r="I162" s="83"/>
      <c r="J162" s="83"/>
      <c r="L162" s="78"/>
      <c r="M162" s="79"/>
      <c r="N162" s="53"/>
      <c r="O162" s="53"/>
      <c r="P162" s="53"/>
      <c r="Q162" s="53"/>
      <c r="R162" s="53"/>
      <c r="S162" s="79"/>
    </row>
    <row r="163" spans="1:19" ht="29.1" customHeight="1" x14ac:dyDescent="0.25">
      <c r="A163" s="83"/>
      <c r="B163" s="93"/>
      <c r="C163" s="311"/>
      <c r="D163" s="312"/>
      <c r="E163" s="312"/>
      <c r="F163" s="312"/>
      <c r="G163" s="313"/>
      <c r="H163" s="83"/>
      <c r="I163" s="83"/>
      <c r="J163" s="83"/>
      <c r="L163" s="1">
        <f>IF(C163="",1,0)</f>
        <v>1</v>
      </c>
      <c r="M163" s="79"/>
      <c r="N163" s="53"/>
      <c r="O163" s="53"/>
      <c r="P163" s="53"/>
      <c r="Q163" s="53"/>
      <c r="R163" s="53"/>
      <c r="S163" s="79"/>
    </row>
    <row r="164" spans="1:19" ht="15.75" thickBot="1" x14ac:dyDescent="0.3">
      <c r="A164" s="83"/>
      <c r="B164" s="100"/>
      <c r="C164" s="100"/>
      <c r="D164" s="100"/>
      <c r="E164" s="100"/>
      <c r="F164" s="100"/>
      <c r="G164" s="100"/>
      <c r="H164" s="100"/>
      <c r="I164" s="100"/>
      <c r="J164" s="83"/>
      <c r="L164" s="78"/>
      <c r="M164" s="79"/>
      <c r="N164" s="53"/>
      <c r="O164" s="53"/>
      <c r="P164" s="53"/>
      <c r="Q164" s="53"/>
      <c r="R164" s="53"/>
      <c r="S164" s="79"/>
    </row>
    <row r="165" spans="1:19" x14ac:dyDescent="0.25">
      <c r="A165" s="83"/>
      <c r="B165" s="83"/>
      <c r="C165" s="83"/>
      <c r="D165" s="83"/>
      <c r="E165" s="83"/>
      <c r="F165" s="83"/>
      <c r="G165" s="83"/>
      <c r="H165" s="83"/>
      <c r="I165" s="83"/>
      <c r="J165" s="83"/>
      <c r="L165" s="78"/>
      <c r="M165" s="79"/>
      <c r="N165" s="79"/>
      <c r="O165" s="79"/>
      <c r="P165" s="79"/>
      <c r="Q165" s="79"/>
      <c r="R165" s="79"/>
      <c r="S165" s="79"/>
    </row>
    <row r="166" spans="1:19" x14ac:dyDescent="0.25">
      <c r="A166" s="83"/>
      <c r="B166" s="83"/>
      <c r="C166" s="83"/>
      <c r="D166" s="83"/>
      <c r="E166" s="83"/>
      <c r="F166" s="83"/>
      <c r="G166" s="83"/>
      <c r="H166" s="83"/>
      <c r="I166" s="83"/>
      <c r="J166" s="83"/>
      <c r="L166" s="60"/>
      <c r="M166" s="79"/>
      <c r="N166" s="79"/>
      <c r="O166" s="79"/>
      <c r="P166" s="79"/>
      <c r="Q166" s="79"/>
      <c r="R166" s="79"/>
      <c r="S166" s="79"/>
    </row>
    <row r="167" spans="1:19" ht="18.75" x14ac:dyDescent="0.3">
      <c r="A167" s="83"/>
      <c r="B167" s="101" t="s">
        <v>270</v>
      </c>
      <c r="C167" s="83"/>
      <c r="D167" s="83"/>
      <c r="E167" s="83"/>
      <c r="F167" s="83"/>
      <c r="G167" s="83"/>
      <c r="H167" s="83"/>
      <c r="I167" s="83"/>
      <c r="J167" s="83"/>
      <c r="L167" s="60"/>
      <c r="M167" s="79"/>
      <c r="N167" s="87" t="s">
        <v>193</v>
      </c>
      <c r="O167" s="79"/>
      <c r="P167" s="79"/>
      <c r="Q167" s="79"/>
      <c r="R167" s="79"/>
      <c r="S167" s="79"/>
    </row>
    <row r="168" spans="1:19" ht="66.599999999999994" customHeight="1" x14ac:dyDescent="0.25">
      <c r="A168" s="83"/>
      <c r="B168" s="282" t="s">
        <v>478</v>
      </c>
      <c r="C168" s="282"/>
      <c r="D168" s="282"/>
      <c r="E168" s="282"/>
      <c r="F168" s="282"/>
      <c r="G168" s="282"/>
      <c r="H168" s="282"/>
      <c r="I168" s="282"/>
      <c r="J168" s="83"/>
      <c r="L168" s="78"/>
      <c r="M168" s="79"/>
      <c r="N168" s="292" t="s">
        <v>477</v>
      </c>
      <c r="O168" s="292"/>
      <c r="P168" s="53"/>
      <c r="Q168" s="53"/>
      <c r="R168" s="53"/>
      <c r="S168" s="79"/>
    </row>
    <row r="169" spans="1:19" x14ac:dyDescent="0.25">
      <c r="A169" s="83"/>
      <c r="B169" s="308" t="s">
        <v>169</v>
      </c>
      <c r="C169" s="308"/>
      <c r="D169" s="83"/>
      <c r="E169" s="83"/>
      <c r="F169" s="83"/>
      <c r="G169" s="83"/>
      <c r="H169" s="83"/>
      <c r="I169" s="83"/>
      <c r="J169" s="83"/>
      <c r="L169" s="78"/>
      <c r="M169" s="79"/>
      <c r="N169" s="215" t="s">
        <v>485</v>
      </c>
      <c r="O169" s="53"/>
      <c r="P169" s="53"/>
      <c r="Q169" s="53"/>
      <c r="R169" s="53"/>
      <c r="S169" s="79"/>
    </row>
    <row r="170" spans="1:19" x14ac:dyDescent="0.25">
      <c r="A170" s="83"/>
      <c r="B170" s="83"/>
      <c r="C170" s="83"/>
      <c r="D170" s="83"/>
      <c r="E170" s="83"/>
      <c r="F170" s="83"/>
      <c r="G170" s="83"/>
      <c r="H170" s="83"/>
      <c r="I170" s="83"/>
      <c r="J170" s="83"/>
      <c r="L170" s="78"/>
      <c r="M170" s="79"/>
      <c r="N170" s="53"/>
      <c r="O170" s="53"/>
      <c r="P170" s="53"/>
      <c r="Q170" s="53"/>
      <c r="R170" s="53"/>
      <c r="S170" s="79"/>
    </row>
    <row r="171" spans="1:19" x14ac:dyDescent="0.25">
      <c r="A171" s="83"/>
      <c r="B171" s="309" t="s">
        <v>274</v>
      </c>
      <c r="C171" s="309"/>
      <c r="D171" s="309"/>
      <c r="E171" s="309"/>
      <c r="F171" s="309"/>
      <c r="G171" s="309"/>
      <c r="H171" s="309"/>
      <c r="I171" s="309"/>
      <c r="J171" s="83"/>
      <c r="L171" s="78"/>
      <c r="M171" s="79"/>
      <c r="N171" s="53" t="s">
        <v>479</v>
      </c>
      <c r="O171" s="53"/>
      <c r="P171" s="53"/>
      <c r="Q171" s="53"/>
      <c r="R171" s="53"/>
      <c r="S171" s="79"/>
    </row>
    <row r="172" spans="1:19" x14ac:dyDescent="0.25">
      <c r="A172" s="83"/>
      <c r="B172" s="98"/>
      <c r="C172" s="279"/>
      <c r="D172" s="280"/>
      <c r="E172" s="280"/>
      <c r="F172" s="280"/>
      <c r="G172" s="281"/>
      <c r="H172" s="83"/>
      <c r="I172" s="83"/>
      <c r="J172" s="83"/>
      <c r="L172" s="1">
        <f>IF(C172="No groups differentially impacted and active promotion of safeguards",2, IF(C172="No groups differentially impacted",1, IF(C172="not applicable/no impact",0, IF(C172="Some groups differentially impacted but with safeguards in place", -1, IF(C172="Some groups differentially impacted", -2, IF(C172="",20,""))))))</f>
        <v>20</v>
      </c>
      <c r="M172" s="79"/>
      <c r="N172" s="53" t="s">
        <v>481</v>
      </c>
      <c r="O172" s="53"/>
      <c r="P172" s="53"/>
      <c r="Q172" s="53"/>
      <c r="R172" s="53"/>
      <c r="S172" s="79"/>
    </row>
    <row r="173" spans="1:19" x14ac:dyDescent="0.25">
      <c r="A173" s="83"/>
      <c r="B173" s="106"/>
      <c r="C173" s="106"/>
      <c r="D173" s="106"/>
      <c r="E173" s="106"/>
      <c r="F173" s="106"/>
      <c r="G173" s="106"/>
      <c r="H173" s="106"/>
      <c r="I173" s="106"/>
      <c r="J173" s="83"/>
      <c r="L173" s="78"/>
      <c r="M173" s="79"/>
      <c r="N173" s="53" t="s">
        <v>484</v>
      </c>
      <c r="O173" s="53"/>
      <c r="P173" s="53"/>
      <c r="Q173" s="53"/>
      <c r="R173" s="53"/>
      <c r="S173" s="79"/>
    </row>
    <row r="174" spans="1:19" x14ac:dyDescent="0.25">
      <c r="A174" s="83"/>
      <c r="B174" s="152" t="s">
        <v>171</v>
      </c>
      <c r="C174" s="83"/>
      <c r="D174" s="83"/>
      <c r="E174" s="83"/>
      <c r="F174" s="83"/>
      <c r="G174" s="83"/>
      <c r="H174" s="83"/>
      <c r="I174" s="83"/>
      <c r="J174" s="83"/>
      <c r="L174" s="78"/>
      <c r="M174" s="79"/>
      <c r="N174" s="53" t="s">
        <v>482</v>
      </c>
      <c r="O174" s="53"/>
      <c r="P174" s="53"/>
      <c r="Q174" s="53"/>
      <c r="R174" s="53"/>
      <c r="S174" s="79"/>
    </row>
    <row r="175" spans="1:19" x14ac:dyDescent="0.25">
      <c r="A175" s="83"/>
      <c r="B175" s="103"/>
      <c r="C175" s="283"/>
      <c r="D175" s="284"/>
      <c r="E175" s="284"/>
      <c r="F175" s="284"/>
      <c r="G175" s="285"/>
      <c r="H175" s="108"/>
      <c r="I175" s="108"/>
      <c r="J175" s="83"/>
      <c r="L175" s="156" t="str">
        <f>IF(C175="yes",2,IF(C175="no",1,"0"))</f>
        <v>0</v>
      </c>
      <c r="M175" s="79"/>
      <c r="N175" s="53" t="s">
        <v>483</v>
      </c>
      <c r="O175" s="53"/>
      <c r="P175" s="53"/>
      <c r="Q175" s="53"/>
      <c r="R175" s="53"/>
      <c r="S175" s="79"/>
    </row>
    <row r="176" spans="1:19" x14ac:dyDescent="0.25">
      <c r="A176" s="83"/>
      <c r="B176" s="83"/>
      <c r="C176" s="83"/>
      <c r="D176" s="83"/>
      <c r="E176" s="83"/>
      <c r="F176" s="83"/>
      <c r="G176" s="83"/>
      <c r="H176" s="83"/>
      <c r="I176" s="83"/>
      <c r="J176" s="83"/>
      <c r="L176" s="161"/>
      <c r="M176" s="79"/>
      <c r="O176" s="53"/>
      <c r="P176" s="53"/>
      <c r="Q176" s="53"/>
      <c r="R176" s="53"/>
      <c r="S176" s="79"/>
    </row>
    <row r="177" spans="1:19" x14ac:dyDescent="0.25">
      <c r="A177" s="83"/>
      <c r="B177" s="306" t="s">
        <v>369</v>
      </c>
      <c r="C177" s="307"/>
      <c r="D177" s="307"/>
      <c r="E177" s="307"/>
      <c r="F177" s="307"/>
      <c r="G177" s="307"/>
      <c r="H177" s="109"/>
      <c r="I177" s="109"/>
      <c r="J177" s="83"/>
      <c r="L177" s="161"/>
      <c r="M177" s="79"/>
      <c r="N177" s="292" t="s">
        <v>480</v>
      </c>
      <c r="O177" s="292"/>
      <c r="P177" s="53"/>
      <c r="Q177" s="53"/>
      <c r="R177" s="53"/>
      <c r="S177" s="79"/>
    </row>
    <row r="178" spans="1:19" ht="17.45" customHeight="1" x14ac:dyDescent="0.25">
      <c r="A178" s="93"/>
      <c r="B178" s="98"/>
      <c r="C178" s="279"/>
      <c r="D178" s="280"/>
      <c r="E178" s="280"/>
      <c r="F178" s="280"/>
      <c r="G178" s="281"/>
      <c r="H178" s="83"/>
      <c r="I178" s="83"/>
      <c r="J178" s="83"/>
      <c r="L178" s="156" t="str">
        <f>IF(C178="yes",2,IF(C178="no",1,"0"))</f>
        <v>0</v>
      </c>
      <c r="M178" s="79"/>
      <c r="N178" s="292"/>
      <c r="O178" s="292"/>
      <c r="P178" s="53"/>
      <c r="Q178" s="53"/>
      <c r="R178" s="53"/>
      <c r="S178" s="79"/>
    </row>
    <row r="179" spans="1:19" x14ac:dyDescent="0.25">
      <c r="A179" s="83"/>
      <c r="B179" s="83"/>
      <c r="C179" s="83"/>
      <c r="D179" s="83"/>
      <c r="E179" s="83"/>
      <c r="F179" s="83"/>
      <c r="G179" s="83"/>
      <c r="H179" s="83"/>
      <c r="I179" s="83"/>
      <c r="J179" s="83"/>
      <c r="L179" s="60">
        <f>IF(C172="",20,((L172*L175)*L178))</f>
        <v>20</v>
      </c>
      <c r="M179" s="79"/>
      <c r="N179" s="292"/>
      <c r="O179" s="292"/>
      <c r="P179" s="53"/>
      <c r="Q179" s="53"/>
      <c r="R179" s="53"/>
      <c r="S179" s="79"/>
    </row>
    <row r="180" spans="1:19" x14ac:dyDescent="0.25">
      <c r="A180" s="83"/>
      <c r="B180" s="99" t="s">
        <v>222</v>
      </c>
      <c r="C180" s="99" t="s">
        <v>212</v>
      </c>
      <c r="D180" s="93"/>
      <c r="E180" s="93"/>
      <c r="F180" s="93"/>
      <c r="G180" s="93"/>
      <c r="H180" s="83"/>
      <c r="I180" s="83"/>
      <c r="J180" s="83"/>
      <c r="L180" s="78"/>
      <c r="M180" s="79"/>
      <c r="N180" s="292"/>
      <c r="O180" s="292"/>
      <c r="P180" s="53"/>
      <c r="Q180" s="53"/>
      <c r="R180" s="53"/>
      <c r="S180" s="79"/>
    </row>
    <row r="181" spans="1:19" ht="29.1" customHeight="1" x14ac:dyDescent="0.25">
      <c r="A181" s="83"/>
      <c r="B181" s="93"/>
      <c r="C181" s="311"/>
      <c r="D181" s="312"/>
      <c r="E181" s="312"/>
      <c r="F181" s="312"/>
      <c r="G181" s="313"/>
      <c r="H181" s="83"/>
      <c r="I181" s="83"/>
      <c r="J181" s="83"/>
      <c r="L181" s="1">
        <f>IF(C181="",1,0)</f>
        <v>1</v>
      </c>
      <c r="M181" s="79"/>
      <c r="N181" s="292"/>
      <c r="O181" s="292"/>
      <c r="P181" s="53"/>
      <c r="Q181" s="53"/>
      <c r="R181" s="53"/>
      <c r="S181" s="79"/>
    </row>
    <row r="182" spans="1:19" ht="15.75" thickBot="1" x14ac:dyDescent="0.3">
      <c r="A182" s="83"/>
      <c r="B182" s="100"/>
      <c r="C182" s="100"/>
      <c r="D182" s="100"/>
      <c r="E182" s="100"/>
      <c r="F182" s="100"/>
      <c r="G182" s="100"/>
      <c r="H182" s="100"/>
      <c r="I182" s="100"/>
      <c r="J182" s="83"/>
      <c r="L182" s="78"/>
      <c r="M182" s="79"/>
      <c r="N182" s="53"/>
      <c r="O182" s="53"/>
      <c r="P182" s="53"/>
      <c r="Q182" s="53"/>
      <c r="R182" s="53"/>
      <c r="S182" s="79"/>
    </row>
    <row r="183" spans="1:19" x14ac:dyDescent="0.25">
      <c r="A183" s="83"/>
      <c r="B183" s="83"/>
      <c r="C183" s="83"/>
      <c r="D183" s="83"/>
      <c r="E183" s="83"/>
      <c r="F183" s="83"/>
      <c r="G183" s="83"/>
      <c r="H183" s="83"/>
      <c r="I183" s="83"/>
      <c r="J183" s="83"/>
      <c r="L183" s="78"/>
      <c r="M183" s="79"/>
      <c r="N183" s="79"/>
      <c r="O183" s="79"/>
      <c r="P183" s="79"/>
      <c r="Q183" s="79"/>
      <c r="R183" s="79"/>
      <c r="S183" s="79"/>
    </row>
    <row r="184" spans="1:19" ht="18.75" x14ac:dyDescent="0.3">
      <c r="A184" s="83"/>
      <c r="B184" s="101" t="s">
        <v>271</v>
      </c>
      <c r="C184" s="83"/>
      <c r="D184" s="83"/>
      <c r="E184" s="83"/>
      <c r="F184" s="83"/>
      <c r="G184" s="83"/>
      <c r="H184" s="83"/>
      <c r="I184" s="83"/>
      <c r="J184" s="83"/>
      <c r="L184" s="60"/>
      <c r="M184" s="79"/>
      <c r="N184" s="87" t="s">
        <v>193</v>
      </c>
      <c r="O184" s="79"/>
      <c r="P184" s="79"/>
      <c r="Q184" s="79"/>
      <c r="R184" s="79"/>
      <c r="S184" s="79"/>
    </row>
    <row r="185" spans="1:19" ht="66.95" customHeight="1" x14ac:dyDescent="0.25">
      <c r="A185" s="83"/>
      <c r="B185" s="276" t="s">
        <v>486</v>
      </c>
      <c r="C185" s="276"/>
      <c r="D185" s="276"/>
      <c r="E185" s="276"/>
      <c r="F185" s="276"/>
      <c r="G185" s="276"/>
      <c r="H185" s="276"/>
      <c r="I185" s="276"/>
      <c r="J185" s="83"/>
      <c r="L185" s="78"/>
      <c r="M185" s="79"/>
      <c r="N185" s="292" t="s">
        <v>487</v>
      </c>
      <c r="O185" s="292"/>
      <c r="P185" s="53"/>
      <c r="Q185" s="53"/>
      <c r="R185" s="53"/>
      <c r="S185" s="79"/>
    </row>
    <row r="186" spans="1:19" x14ac:dyDescent="0.25">
      <c r="A186" s="83"/>
      <c r="B186" s="308" t="s">
        <v>169</v>
      </c>
      <c r="C186" s="308"/>
      <c r="D186" s="83"/>
      <c r="E186" s="83"/>
      <c r="F186" s="83"/>
      <c r="G186" s="83"/>
      <c r="H186" s="83"/>
      <c r="I186" s="83"/>
      <c r="J186" s="83"/>
      <c r="L186" s="78"/>
      <c r="M186" s="79"/>
      <c r="N186" s="53"/>
      <c r="O186" s="53"/>
      <c r="P186" s="53"/>
      <c r="Q186" s="53"/>
      <c r="R186" s="53"/>
      <c r="S186" s="79"/>
    </row>
    <row r="187" spans="1:19" x14ac:dyDescent="0.25">
      <c r="A187" s="83"/>
      <c r="B187" s="83"/>
      <c r="C187" s="83"/>
      <c r="D187" s="83"/>
      <c r="E187" s="83"/>
      <c r="F187" s="83"/>
      <c r="G187" s="83"/>
      <c r="H187" s="83"/>
      <c r="I187" s="83"/>
      <c r="J187" s="83"/>
      <c r="L187" s="78"/>
      <c r="M187" s="79"/>
      <c r="N187" s="192" t="s">
        <v>447</v>
      </c>
      <c r="O187" s="53"/>
      <c r="P187" s="53"/>
      <c r="Q187" s="53"/>
      <c r="R187" s="53"/>
      <c r="S187" s="79"/>
    </row>
    <row r="188" spans="1:19" x14ac:dyDescent="0.25">
      <c r="A188" s="83"/>
      <c r="B188" s="309" t="s">
        <v>273</v>
      </c>
      <c r="C188" s="309"/>
      <c r="D188" s="309"/>
      <c r="E188" s="309"/>
      <c r="F188" s="309"/>
      <c r="G188" s="309"/>
      <c r="H188" s="309"/>
      <c r="I188" s="309"/>
      <c r="J188" s="83"/>
      <c r="L188" s="78"/>
      <c r="M188" s="79"/>
      <c r="O188" s="53"/>
      <c r="P188" s="53"/>
      <c r="Q188" s="53"/>
      <c r="R188" s="53"/>
      <c r="S188" s="79"/>
    </row>
    <row r="189" spans="1:19" x14ac:dyDescent="0.25">
      <c r="A189" s="83"/>
      <c r="B189" s="98"/>
      <c r="C189" s="279"/>
      <c r="D189" s="280"/>
      <c r="E189" s="280"/>
      <c r="F189" s="280"/>
      <c r="G189" s="281"/>
      <c r="H189" s="83"/>
      <c r="I189" s="83"/>
      <c r="J189" s="83"/>
      <c r="L189" s="1">
        <f>IF(C189="Significant opportunities for involvement in and influence on planning and/or decisions",2, IF(C189="Some engagement with opportunities for involvement or consultation",1, IF(C189="not applicable/no impact",0, IF(C189="Advisory engagement with no opportunities for involvement", -1, IF(C189="No communication or engagement", -2, IF(C189="",20,""))))))</f>
        <v>20</v>
      </c>
      <c r="M189" s="79"/>
      <c r="N189" s="69" t="s">
        <v>518</v>
      </c>
      <c r="O189" s="69" t="s">
        <v>522</v>
      </c>
      <c r="P189" s="53"/>
      <c r="Q189" s="53"/>
      <c r="R189" s="53"/>
      <c r="S189" s="79"/>
    </row>
    <row r="190" spans="1:19" x14ac:dyDescent="0.25">
      <c r="A190" s="83"/>
      <c r="B190" s="106"/>
      <c r="C190" s="106"/>
      <c r="D190" s="106"/>
      <c r="E190" s="106"/>
      <c r="F190" s="106"/>
      <c r="G190" s="106"/>
      <c r="H190" s="106"/>
      <c r="I190" s="106"/>
      <c r="J190" s="83"/>
      <c r="L190" s="78"/>
      <c r="M190" s="79"/>
      <c r="N190" s="53" t="s">
        <v>657</v>
      </c>
      <c r="O190" s="53" t="s">
        <v>660</v>
      </c>
      <c r="P190" s="53"/>
      <c r="Q190" s="53"/>
      <c r="R190" s="53"/>
      <c r="S190" s="79"/>
    </row>
    <row r="191" spans="1:19" x14ac:dyDescent="0.25">
      <c r="A191" s="83"/>
      <c r="B191" s="152" t="s">
        <v>171</v>
      </c>
      <c r="C191" s="83"/>
      <c r="D191" s="83"/>
      <c r="E191" s="83"/>
      <c r="F191" s="83"/>
      <c r="G191" s="83"/>
      <c r="H191" s="83"/>
      <c r="I191" s="83"/>
      <c r="J191" s="83"/>
      <c r="L191" s="78"/>
      <c r="M191" s="79"/>
      <c r="N191" s="53" t="s">
        <v>658</v>
      </c>
      <c r="O191" s="53" t="s">
        <v>661</v>
      </c>
      <c r="P191" s="53"/>
      <c r="Q191" s="53"/>
      <c r="R191" s="53"/>
      <c r="S191" s="79"/>
    </row>
    <row r="192" spans="1:19" x14ac:dyDescent="0.25">
      <c r="A192" s="83"/>
      <c r="B192" s="103"/>
      <c r="C192" s="283"/>
      <c r="D192" s="284"/>
      <c r="E192" s="284"/>
      <c r="F192" s="284"/>
      <c r="G192" s="285"/>
      <c r="H192" s="108"/>
      <c r="I192" s="108"/>
      <c r="J192" s="83"/>
      <c r="L192" s="1" t="str">
        <f>IF(C192="yes",2,IF(C192="no",1,"0"))</f>
        <v>0</v>
      </c>
      <c r="M192" s="79"/>
      <c r="N192" s="53" t="s">
        <v>659</v>
      </c>
      <c r="O192" s="53" t="s">
        <v>662</v>
      </c>
      <c r="P192" s="53"/>
      <c r="Q192" s="53"/>
      <c r="R192" s="53"/>
      <c r="S192" s="79"/>
    </row>
    <row r="193" spans="1:19" x14ac:dyDescent="0.25">
      <c r="A193" s="83"/>
      <c r="B193" s="83"/>
      <c r="C193" s="83"/>
      <c r="D193" s="83"/>
      <c r="E193" s="83"/>
      <c r="F193" s="83"/>
      <c r="G193" s="83"/>
      <c r="H193" s="83"/>
      <c r="I193" s="83"/>
      <c r="J193" s="83"/>
      <c r="L193" s="78"/>
      <c r="M193" s="79"/>
      <c r="N193" s="53"/>
      <c r="O193" s="53"/>
      <c r="P193" s="53"/>
      <c r="Q193" s="53"/>
      <c r="R193" s="53"/>
      <c r="S193" s="79"/>
    </row>
    <row r="194" spans="1:19" x14ac:dyDescent="0.25">
      <c r="A194" s="83"/>
      <c r="B194" s="306" t="s">
        <v>370</v>
      </c>
      <c r="C194" s="307"/>
      <c r="D194" s="307"/>
      <c r="E194" s="307"/>
      <c r="F194" s="307"/>
      <c r="G194" s="307"/>
      <c r="H194" s="109"/>
      <c r="I194" s="109"/>
      <c r="J194" s="83"/>
      <c r="L194" s="78"/>
      <c r="M194" s="79"/>
      <c r="N194" s="53"/>
      <c r="O194" s="53"/>
      <c r="P194" s="53"/>
      <c r="Q194" s="53"/>
      <c r="R194" s="53"/>
      <c r="S194" s="79"/>
    </row>
    <row r="195" spans="1:19" x14ac:dyDescent="0.25">
      <c r="A195" s="93"/>
      <c r="B195" s="98"/>
      <c r="C195" s="279"/>
      <c r="D195" s="280"/>
      <c r="E195" s="280"/>
      <c r="F195" s="280"/>
      <c r="G195" s="281"/>
      <c r="H195" s="83"/>
      <c r="I195" s="83"/>
      <c r="J195" s="83"/>
      <c r="L195" s="1" t="str">
        <f>IF(C195="yes",2,IF(C195="no",1,"0"))</f>
        <v>0</v>
      </c>
      <c r="M195" s="79"/>
      <c r="N195" s="53"/>
      <c r="O195" s="53"/>
      <c r="P195" s="53"/>
      <c r="Q195" s="53"/>
      <c r="R195" s="53"/>
      <c r="S195" s="79"/>
    </row>
    <row r="196" spans="1:19" x14ac:dyDescent="0.25">
      <c r="A196" s="83"/>
      <c r="B196" s="83"/>
      <c r="C196" s="83"/>
      <c r="D196" s="83"/>
      <c r="E196" s="83"/>
      <c r="F196" s="83"/>
      <c r="G196" s="83"/>
      <c r="H196" s="83"/>
      <c r="I196" s="83"/>
      <c r="J196" s="83"/>
      <c r="L196" s="60">
        <f>IF(C189="",20,((L189*L192)*L195))</f>
        <v>20</v>
      </c>
      <c r="M196" s="79"/>
      <c r="N196" s="53"/>
      <c r="O196" s="53"/>
      <c r="P196" s="53"/>
      <c r="Q196" s="53"/>
      <c r="R196" s="53"/>
      <c r="S196" s="79"/>
    </row>
    <row r="197" spans="1:19" x14ac:dyDescent="0.25">
      <c r="A197" s="83"/>
      <c r="B197" s="99" t="s">
        <v>222</v>
      </c>
      <c r="C197" s="99" t="s">
        <v>212</v>
      </c>
      <c r="D197" s="93"/>
      <c r="E197" s="93"/>
      <c r="F197" s="93"/>
      <c r="G197" s="93"/>
      <c r="H197" s="83"/>
      <c r="I197" s="83"/>
      <c r="J197" s="83"/>
      <c r="L197" s="78"/>
      <c r="M197" s="79"/>
      <c r="N197" s="53"/>
      <c r="O197" s="53"/>
      <c r="P197" s="53"/>
      <c r="Q197" s="53"/>
      <c r="R197" s="53"/>
      <c r="S197" s="79"/>
    </row>
    <row r="198" spans="1:19" ht="29.45" customHeight="1" x14ac:dyDescent="0.25">
      <c r="A198" s="83"/>
      <c r="B198" s="93"/>
      <c r="C198" s="311"/>
      <c r="D198" s="312"/>
      <c r="E198" s="312"/>
      <c r="F198" s="312"/>
      <c r="G198" s="313"/>
      <c r="H198" s="83"/>
      <c r="I198" s="83"/>
      <c r="J198" s="83"/>
      <c r="L198" s="1">
        <f>IF(C198="",1,0)</f>
        <v>1</v>
      </c>
      <c r="M198" s="79"/>
      <c r="N198" s="53"/>
      <c r="O198" s="53"/>
      <c r="P198" s="53"/>
      <c r="Q198" s="53"/>
      <c r="R198" s="53"/>
      <c r="S198" s="79"/>
    </row>
    <row r="199" spans="1:19" ht="15.75" thickBot="1" x14ac:dyDescent="0.3">
      <c r="A199" s="83"/>
      <c r="B199" s="100"/>
      <c r="C199" s="100"/>
      <c r="D199" s="100"/>
      <c r="E199" s="100"/>
      <c r="F199" s="100"/>
      <c r="G199" s="100"/>
      <c r="H199" s="100"/>
      <c r="I199" s="100"/>
      <c r="J199" s="83"/>
      <c r="L199" s="78"/>
      <c r="M199" s="79"/>
      <c r="N199" s="53"/>
      <c r="O199" s="53"/>
      <c r="P199" s="53"/>
      <c r="Q199" s="53"/>
      <c r="R199" s="53"/>
      <c r="S199" s="79"/>
    </row>
    <row r="200" spans="1:19" x14ac:dyDescent="0.25">
      <c r="A200" s="83"/>
      <c r="B200" s="83"/>
      <c r="C200" s="83"/>
      <c r="D200" s="83"/>
      <c r="E200" s="83"/>
      <c r="F200" s="83"/>
      <c r="G200" s="83"/>
      <c r="H200" s="83"/>
      <c r="I200" s="83"/>
      <c r="J200" s="83"/>
      <c r="L200" s="78"/>
      <c r="M200" s="79"/>
      <c r="N200" s="79"/>
      <c r="O200" s="79"/>
      <c r="P200" s="79"/>
      <c r="Q200" s="79"/>
      <c r="R200" s="79"/>
      <c r="S200" s="79"/>
    </row>
    <row r="201" spans="1:19" ht="15.75" x14ac:dyDescent="0.25">
      <c r="A201" s="83"/>
      <c r="B201" s="83"/>
      <c r="C201" s="202" t="s">
        <v>401</v>
      </c>
      <c r="D201" s="83"/>
      <c r="E201" s="83"/>
      <c r="F201" s="83"/>
      <c r="G201" s="83"/>
      <c r="H201" s="83"/>
      <c r="I201" s="83"/>
      <c r="J201" s="83"/>
    </row>
  </sheetData>
  <mergeCells count="106">
    <mergeCell ref="B159:G159"/>
    <mergeCell ref="C160:G160"/>
    <mergeCell ref="C163:G163"/>
    <mergeCell ref="B168:I168"/>
    <mergeCell ref="B169:C169"/>
    <mergeCell ref="N9:O9"/>
    <mergeCell ref="N11:O11"/>
    <mergeCell ref="C198:G198"/>
    <mergeCell ref="C178:G178"/>
    <mergeCell ref="C181:G181"/>
    <mergeCell ref="B185:I185"/>
    <mergeCell ref="B186:C186"/>
    <mergeCell ref="B188:I188"/>
    <mergeCell ref="C189:G189"/>
    <mergeCell ref="C192:G192"/>
    <mergeCell ref="B194:G194"/>
    <mergeCell ref="B171:I171"/>
    <mergeCell ref="C172:G172"/>
    <mergeCell ref="C175:G175"/>
    <mergeCell ref="B177:G177"/>
    <mergeCell ref="C195:G195"/>
    <mergeCell ref="C139:G139"/>
    <mergeCell ref="B141:G141"/>
    <mergeCell ref="C142:G142"/>
    <mergeCell ref="C145:G145"/>
    <mergeCell ref="B150:I150"/>
    <mergeCell ref="B151:C151"/>
    <mergeCell ref="B153:I153"/>
    <mergeCell ref="C154:G154"/>
    <mergeCell ref="C157:G157"/>
    <mergeCell ref="C118:G118"/>
    <mergeCell ref="C121:G121"/>
    <mergeCell ref="B123:G123"/>
    <mergeCell ref="C124:G124"/>
    <mergeCell ref="C127:G127"/>
    <mergeCell ref="B132:I132"/>
    <mergeCell ref="B133:C133"/>
    <mergeCell ref="B135:I135"/>
    <mergeCell ref="C136:G136"/>
    <mergeCell ref="B99:I99"/>
    <mergeCell ref="C100:G100"/>
    <mergeCell ref="C103:G103"/>
    <mergeCell ref="B105:G105"/>
    <mergeCell ref="C106:G106"/>
    <mergeCell ref="C109:G109"/>
    <mergeCell ref="B114:I114"/>
    <mergeCell ref="B115:C115"/>
    <mergeCell ref="B117:I117"/>
    <mergeCell ref="B79:C79"/>
    <mergeCell ref="B81:I81"/>
    <mergeCell ref="C82:G82"/>
    <mergeCell ref="C85:G85"/>
    <mergeCell ref="B87:G87"/>
    <mergeCell ref="C88:G88"/>
    <mergeCell ref="C91:G91"/>
    <mergeCell ref="B96:I96"/>
    <mergeCell ref="B97:C97"/>
    <mergeCell ref="B60:I60"/>
    <mergeCell ref="B61:C61"/>
    <mergeCell ref="B63:I63"/>
    <mergeCell ref="C64:G64"/>
    <mergeCell ref="C67:G67"/>
    <mergeCell ref="B69:G69"/>
    <mergeCell ref="C70:G70"/>
    <mergeCell ref="C73:G73"/>
    <mergeCell ref="B78:I78"/>
    <mergeCell ref="C36:G36"/>
    <mergeCell ref="B43:I43"/>
    <mergeCell ref="B26:I26"/>
    <mergeCell ref="C39:G39"/>
    <mergeCell ref="C56:G56"/>
    <mergeCell ref="C53:G53"/>
    <mergeCell ref="B44:C44"/>
    <mergeCell ref="B46:I46"/>
    <mergeCell ref="C47:G47"/>
    <mergeCell ref="C50:G50"/>
    <mergeCell ref="B52:G52"/>
    <mergeCell ref="D44:E44"/>
    <mergeCell ref="B3:I4"/>
    <mergeCell ref="B35:G35"/>
    <mergeCell ref="C13:G13"/>
    <mergeCell ref="C16:G16"/>
    <mergeCell ref="C19:G19"/>
    <mergeCell ref="C30:G30"/>
    <mergeCell ref="C33:G33"/>
    <mergeCell ref="B27:C27"/>
    <mergeCell ref="B29:I29"/>
    <mergeCell ref="B18:G18"/>
    <mergeCell ref="B12:G12"/>
    <mergeCell ref="B9:I9"/>
    <mergeCell ref="C22:G22"/>
    <mergeCell ref="D10:E10"/>
    <mergeCell ref="D27:E27"/>
    <mergeCell ref="B10:C10"/>
    <mergeCell ref="N185:O185"/>
    <mergeCell ref="N2:O2"/>
    <mergeCell ref="N168:O168"/>
    <mergeCell ref="N177:O181"/>
    <mergeCell ref="N132:O132"/>
    <mergeCell ref="N150:O150"/>
    <mergeCell ref="N78:O79"/>
    <mergeCell ref="N96:O98"/>
    <mergeCell ref="N114:O114"/>
    <mergeCell ref="N26:O27"/>
    <mergeCell ref="N43:O44"/>
    <mergeCell ref="N60:O61"/>
  </mergeCells>
  <conditionalFormatting sqref="B13:C13">
    <cfRule type="containsText" dxfId="55" priority="42" operator="containsText" text="&quot;&quot;">
      <formula>NOT(ISERROR(SEARCH("""""",B13)))</formula>
    </cfRule>
    <cfRule type="expression" dxfId="54" priority="41">
      <formula>""</formula>
    </cfRule>
  </conditionalFormatting>
  <conditionalFormatting sqref="B30:C30">
    <cfRule type="containsText" dxfId="53" priority="40" operator="containsText" text="&quot;&quot;">
      <formula>NOT(ISERROR(SEARCH("""""",B30)))</formula>
    </cfRule>
    <cfRule type="expression" dxfId="52" priority="39">
      <formula>""</formula>
    </cfRule>
  </conditionalFormatting>
  <conditionalFormatting sqref="B47:C47">
    <cfRule type="containsText" dxfId="51" priority="38" operator="containsText" text="&quot;&quot;">
      <formula>NOT(ISERROR(SEARCH("""""",B47)))</formula>
    </cfRule>
    <cfRule type="expression" dxfId="50" priority="37">
      <formula>""</formula>
    </cfRule>
  </conditionalFormatting>
  <conditionalFormatting sqref="B64:C64">
    <cfRule type="containsText" dxfId="49" priority="36" operator="containsText" text="&quot;&quot;">
      <formula>NOT(ISERROR(SEARCH("""""",B64)))</formula>
    </cfRule>
    <cfRule type="expression" dxfId="48" priority="35">
      <formula>""</formula>
    </cfRule>
  </conditionalFormatting>
  <conditionalFormatting sqref="B82:C82">
    <cfRule type="containsText" dxfId="47" priority="34" operator="containsText" text="&quot;&quot;">
      <formula>NOT(ISERROR(SEARCH("""""",B82)))</formula>
    </cfRule>
    <cfRule type="expression" dxfId="46" priority="33">
      <formula>""</formula>
    </cfRule>
  </conditionalFormatting>
  <conditionalFormatting sqref="B100:C100">
    <cfRule type="containsText" dxfId="45" priority="32" operator="containsText" text="&quot;&quot;">
      <formula>NOT(ISERROR(SEARCH("""""",B100)))</formula>
    </cfRule>
    <cfRule type="expression" dxfId="44" priority="31">
      <formula>""</formula>
    </cfRule>
  </conditionalFormatting>
  <conditionalFormatting sqref="B118:C118">
    <cfRule type="containsText" dxfId="43" priority="30" operator="containsText" text="&quot;&quot;">
      <formula>NOT(ISERROR(SEARCH("""""",B118)))</formula>
    </cfRule>
    <cfRule type="expression" dxfId="42" priority="29">
      <formula>""</formula>
    </cfRule>
  </conditionalFormatting>
  <conditionalFormatting sqref="B136:C136">
    <cfRule type="expression" dxfId="41" priority="27">
      <formula>""</formula>
    </cfRule>
    <cfRule type="containsText" dxfId="40" priority="28" operator="containsText" text="&quot;&quot;">
      <formula>NOT(ISERROR(SEARCH("""""",B136)))</formula>
    </cfRule>
  </conditionalFormatting>
  <conditionalFormatting sqref="B154:C154">
    <cfRule type="containsText" dxfId="39" priority="26" operator="containsText" text="&quot;&quot;">
      <formula>NOT(ISERROR(SEARCH("""""",B154)))</formula>
    </cfRule>
    <cfRule type="expression" dxfId="38" priority="25">
      <formula>""</formula>
    </cfRule>
  </conditionalFormatting>
  <conditionalFormatting sqref="B172:C172">
    <cfRule type="containsText" dxfId="37" priority="24" operator="containsText" text="&quot;&quot;">
      <formula>NOT(ISERROR(SEARCH("""""",B172)))</formula>
    </cfRule>
    <cfRule type="expression" dxfId="36" priority="23">
      <formula>""</formula>
    </cfRule>
  </conditionalFormatting>
  <conditionalFormatting sqref="B189:C189">
    <cfRule type="containsText" dxfId="35" priority="22" operator="containsText" text="&quot;&quot;">
      <formula>NOT(ISERROR(SEARCH("""""",B189)))</formula>
    </cfRule>
    <cfRule type="expression" dxfId="34" priority="21">
      <formula>""</formula>
    </cfRule>
  </conditionalFormatting>
  <conditionalFormatting sqref="C16:G16 C19:G19">
    <cfRule type="expression" dxfId="33" priority="12">
      <formula>$C$13="Not applicable/No Impact"</formula>
    </cfRule>
  </conditionalFormatting>
  <conditionalFormatting sqref="C33:G33 C36:G36">
    <cfRule type="expression" dxfId="32" priority="17">
      <formula>$C$30="Not applicable/ No Impact"</formula>
    </cfRule>
    <cfRule type="expression" dxfId="31" priority="11">
      <formula>$C$30="Not applicable/No Impact"</formula>
    </cfRule>
  </conditionalFormatting>
  <conditionalFormatting sqref="C50:G50 C53:G53">
    <cfRule type="expression" dxfId="30" priority="10">
      <formula>$C$47="Not applicable/No Impact"</formula>
    </cfRule>
  </conditionalFormatting>
  <conditionalFormatting sqref="C67:G67 C70:G70">
    <cfRule type="expression" dxfId="29" priority="9">
      <formula>$C$64="Not applicable/No Impact"</formula>
    </cfRule>
  </conditionalFormatting>
  <conditionalFormatting sqref="C85:G85 C88:G88">
    <cfRule type="expression" dxfId="28" priority="8">
      <formula>$C$82="Not applicable/No Impact"</formula>
    </cfRule>
  </conditionalFormatting>
  <conditionalFormatting sqref="C103:G103 C106:G106">
    <cfRule type="expression" dxfId="27" priority="7">
      <formula>$C$100="Not applicable/No Impact"</formula>
    </cfRule>
  </conditionalFormatting>
  <conditionalFormatting sqref="C121:G121 C124:G124">
    <cfRule type="expression" dxfId="26" priority="6">
      <formula>$C$118="Not applicable/No Impact"</formula>
    </cfRule>
  </conditionalFormatting>
  <conditionalFormatting sqref="C139:G139 C142:G142">
    <cfRule type="expression" dxfId="25" priority="5">
      <formula>$C$136="Not applicable/No Impact"</formula>
    </cfRule>
  </conditionalFormatting>
  <conditionalFormatting sqref="C157:G157">
    <cfRule type="expression" dxfId="24" priority="4">
      <formula>$C$154="Not applicable/No Impact"</formula>
    </cfRule>
  </conditionalFormatting>
  <conditionalFormatting sqref="C160:G160">
    <cfRule type="expression" dxfId="23" priority="3">
      <formula>$C$154="Not applicable/No Impact"</formula>
    </cfRule>
  </conditionalFormatting>
  <conditionalFormatting sqref="C175:G175 C178:G178">
    <cfRule type="expression" dxfId="22" priority="2">
      <formula>$C$172="Not applicable/No Impact"</formula>
    </cfRule>
  </conditionalFormatting>
  <conditionalFormatting sqref="C192:G192 C195:G195">
    <cfRule type="expression" dxfId="21" priority="1">
      <formula>$C$189="Not applicable/No Impact"</formula>
    </cfRule>
  </conditionalFormatting>
  <dataValidations count="2">
    <dataValidation errorStyle="warning" showInputMessage="1" showErrorMessage="1" error="You must select an option for this question" sqref="B13 B30 B47 B64 B82 B100 B118 B136 B154 B172 B189" xr:uid="{00000000-0002-0000-0300-000000000000}"/>
    <dataValidation showInputMessage="1" showErrorMessage="1" error="You must answer this question" prompt="Please note why you think this project/policy will have the impact stated above. If the impact is 'not applicable', please explain here." sqref="C22:G22 C39:G39 C56:G56 C73:G73 C91:G91 C109:G109 C127:G127 C145:G145 C163:G163 C181:G181 C198:G198" xr:uid="{00000000-0002-0000-0300-000001000000}"/>
  </dataValidations>
  <hyperlinks>
    <hyperlink ref="N169" r:id="rId1" display="If any of these protected characterists will be impacted, please complete the Communities Impact Assessment " xr:uid="{00000000-0004-0000-0300-000000000000}"/>
  </hyperlinks>
  <pageMargins left="0.7" right="0.7" top="0.75" bottom="0.75" header="0.3" footer="0.3"/>
  <pageSetup orientation="landscape" r:id="rId2"/>
  <drawing r:id="rId3"/>
  <legacyDrawing r:id="rId4"/>
  <extLst>
    <ext xmlns:x14="http://schemas.microsoft.com/office/spreadsheetml/2009/9/main" uri="{CCE6A557-97BC-4b89-ADB6-D9C93CAAB3DF}">
      <x14:dataValidations xmlns:xm="http://schemas.microsoft.com/office/excel/2006/main" count="12">
        <x14:dataValidation type="list" errorStyle="warning" showInputMessage="1" showErrorMessage="1" error="You must select an option for this question" xr:uid="{00000000-0002-0000-0300-000002000000}">
          <x14:formula1>
            <xm:f>'Drop downs'!$A$15:$A$19</xm:f>
          </x14:formula1>
          <xm:sqref>C13</xm:sqref>
        </x14:dataValidation>
        <x14:dataValidation type="list" allowBlank="1" showInputMessage="1" showErrorMessage="1" xr:uid="{00000000-0002-0000-0300-000003000000}">
          <x14:formula1>
            <xm:f>'Drop downs'!$G$7:$G$8</xm:f>
          </x14:formula1>
          <xm:sqref>C33 C19 C16 C36 C50 C53 C67 C70 C85 C88 C103 C106 C121 C124 C139 C142 C157 C160 C175 C178 C192 C195</xm:sqref>
        </x14:dataValidation>
        <x14:dataValidation type="list" errorStyle="warning" showInputMessage="1" showErrorMessage="1" error="You must select an option for this question" xr:uid="{00000000-0002-0000-0300-000004000000}">
          <x14:formula1>
            <xm:f>'Drop downs'!$A$22:$A$26</xm:f>
          </x14:formula1>
          <xm:sqref>C30</xm:sqref>
        </x14:dataValidation>
        <x14:dataValidation type="list" errorStyle="warning" showInputMessage="1" showErrorMessage="1" error="You must select an option for this question" xr:uid="{00000000-0002-0000-0300-000005000000}">
          <x14:formula1>
            <xm:f>'Drop downs'!$A$29:$A$33</xm:f>
          </x14:formula1>
          <xm:sqref>C47:G47</xm:sqref>
        </x14:dataValidation>
        <x14:dataValidation type="list" errorStyle="warning" showInputMessage="1" showErrorMessage="1" error="You must select an option for this question" xr:uid="{00000000-0002-0000-0300-000006000000}">
          <x14:formula1>
            <xm:f>'Drop downs'!$A$36:$A$40</xm:f>
          </x14:formula1>
          <xm:sqref>C64:G64</xm:sqref>
        </x14:dataValidation>
        <x14:dataValidation type="list" errorStyle="warning" showInputMessage="1" showErrorMessage="1" error="You must select an option for this question" xr:uid="{00000000-0002-0000-0300-000007000000}">
          <x14:formula1>
            <xm:f>'Drop downs'!$A$57:$A$61</xm:f>
          </x14:formula1>
          <xm:sqref>C118:G118</xm:sqref>
        </x14:dataValidation>
        <x14:dataValidation type="list" errorStyle="warning" showInputMessage="1" showErrorMessage="1" error="You must select an option for this question" xr:uid="{00000000-0002-0000-0300-000008000000}">
          <x14:formula1>
            <xm:f>'Drop downs'!$A$64:$A$68</xm:f>
          </x14:formula1>
          <xm:sqref>C136:G136</xm:sqref>
        </x14:dataValidation>
        <x14:dataValidation type="list" errorStyle="warning" showInputMessage="1" showErrorMessage="1" error="You must select an option for this question" xr:uid="{00000000-0002-0000-0300-000009000000}">
          <x14:formula1>
            <xm:f>'Drop downs'!$A$71:$A$75</xm:f>
          </x14:formula1>
          <xm:sqref>C154:G154</xm:sqref>
        </x14:dataValidation>
        <x14:dataValidation type="list" errorStyle="warning" showInputMessage="1" showErrorMessage="1" error="You must select an option for this question" xr:uid="{00000000-0002-0000-0300-00000A000000}">
          <x14:formula1>
            <xm:f>'Drop downs'!$A$85:$A$89</xm:f>
          </x14:formula1>
          <xm:sqref>C189:G189</xm:sqref>
        </x14:dataValidation>
        <x14:dataValidation type="list" errorStyle="warning" showInputMessage="1" showErrorMessage="1" error="You must select an option for this question" xr:uid="{00000000-0002-0000-0300-00000B000000}">
          <x14:formula1>
            <xm:f>'Drop downs'!$A$78:$A$82</xm:f>
          </x14:formula1>
          <xm:sqref>C172:G172</xm:sqref>
        </x14:dataValidation>
        <x14:dataValidation type="list" errorStyle="warning" showInputMessage="1" showErrorMessage="1" error="You must select an option for this question" xr:uid="{00000000-0002-0000-0300-00000C000000}">
          <x14:formula1>
            <xm:f>'Drop downs'!$A$50:$A$54</xm:f>
          </x14:formula1>
          <xm:sqref>C100:G100</xm:sqref>
        </x14:dataValidation>
        <x14:dataValidation type="list" errorStyle="warning" showInputMessage="1" showErrorMessage="1" error="You must select an option for this question" xr:uid="{00000000-0002-0000-0300-00000D000000}">
          <x14:formula1>
            <xm:f>'Drop downs'!$A$43:$A$47</xm:f>
          </x14:formula1>
          <xm:sqref>C82:G82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2:O61"/>
  <sheetViews>
    <sheetView topLeftCell="D16" zoomScale="80" workbookViewId="0">
      <selection activeCell="S15" sqref="S15"/>
    </sheetView>
  </sheetViews>
  <sheetFormatPr defaultRowHeight="15" x14ac:dyDescent="0.25"/>
  <cols>
    <col min="8" max="8" width="25" customWidth="1"/>
    <col min="11" max="11" width="9.140625" customWidth="1"/>
  </cols>
  <sheetData>
    <row r="2" spans="1:15" x14ac:dyDescent="0.25">
      <c r="A2" t="s">
        <v>402</v>
      </c>
      <c r="B2">
        <f>$J$3</f>
        <v>0</v>
      </c>
      <c r="H2" s="60" t="s">
        <v>66</v>
      </c>
      <c r="I2" t="s">
        <v>46</v>
      </c>
      <c r="J2" t="s">
        <v>681</v>
      </c>
      <c r="K2" t="s">
        <v>682</v>
      </c>
      <c r="L2" t="s">
        <v>411</v>
      </c>
      <c r="M2" t="s">
        <v>412</v>
      </c>
      <c r="N2" t="s">
        <v>413</v>
      </c>
      <c r="O2" t="s">
        <v>517</v>
      </c>
    </row>
    <row r="3" spans="1:15" x14ac:dyDescent="0.25">
      <c r="B3" s="78">
        <f>$K$3</f>
        <v>0</v>
      </c>
      <c r="H3" t="s">
        <v>402</v>
      </c>
      <c r="I3">
        <f>Environment!L21</f>
        <v>20</v>
      </c>
      <c r="J3">
        <f>IF(AND(I3&lt;20, I3&gt;=4),1,0)</f>
        <v>0</v>
      </c>
      <c r="K3">
        <f>IF(AND(I3&gt;0,I3&lt;=3),1,0)</f>
        <v>0</v>
      </c>
      <c r="L3">
        <f>IF(I3=0,1,0)</f>
        <v>0</v>
      </c>
      <c r="M3">
        <f>IF(AND(I3&lt;0,I3&gt;=-3),1,0)</f>
        <v>0</v>
      </c>
      <c r="N3">
        <f>IF(I3&lt;=-4,1,0)</f>
        <v>0</v>
      </c>
      <c r="O3">
        <f>IF(I3&gt;=20,1,0)</f>
        <v>1</v>
      </c>
    </row>
    <row r="4" spans="1:15" x14ac:dyDescent="0.25">
      <c r="B4" s="78">
        <f>$L$3</f>
        <v>0</v>
      </c>
      <c r="H4" t="s">
        <v>75</v>
      </c>
      <c r="I4" s="78">
        <f>Environment!L37</f>
        <v>20</v>
      </c>
      <c r="J4" s="78">
        <f t="shared" ref="J4:J12" si="0">IF(AND(I4&lt;20, I4&gt;=4),1,0)</f>
        <v>0</v>
      </c>
      <c r="K4" s="78">
        <f t="shared" ref="K4:K12" si="1">IF(AND(I4&gt;0,I4&lt;=3),1,0)</f>
        <v>0</v>
      </c>
      <c r="L4" s="78">
        <f t="shared" ref="L4:L12" si="2">IF(I4=0,1,0)</f>
        <v>0</v>
      </c>
      <c r="M4" s="78">
        <f t="shared" ref="M4:M12" si="3">IF(AND(I4&lt;0,I4&gt;=-3),1,0)</f>
        <v>0</v>
      </c>
      <c r="N4" s="78">
        <f t="shared" ref="N4:N12" si="4">IF(I4&lt;=-4,1,0)</f>
        <v>0</v>
      </c>
      <c r="O4" s="78">
        <f t="shared" ref="O4:O12" si="5">IF(I4&gt;=20,1,0)</f>
        <v>1</v>
      </c>
    </row>
    <row r="5" spans="1:15" x14ac:dyDescent="0.25">
      <c r="B5" s="78">
        <f>$M$3</f>
        <v>0</v>
      </c>
      <c r="H5" t="s">
        <v>147</v>
      </c>
      <c r="I5" s="78">
        <f>Environment!L54</f>
        <v>20</v>
      </c>
      <c r="J5" s="78">
        <f t="shared" si="0"/>
        <v>0</v>
      </c>
      <c r="K5" s="78">
        <f t="shared" si="1"/>
        <v>0</v>
      </c>
      <c r="L5" s="78">
        <f t="shared" si="2"/>
        <v>0</v>
      </c>
      <c r="M5" s="78">
        <f t="shared" si="3"/>
        <v>0</v>
      </c>
      <c r="N5" s="78">
        <f t="shared" si="4"/>
        <v>0</v>
      </c>
      <c r="O5" s="78">
        <f t="shared" si="5"/>
        <v>1</v>
      </c>
    </row>
    <row r="6" spans="1:15" x14ac:dyDescent="0.25">
      <c r="B6" s="78">
        <f>$N$3</f>
        <v>0</v>
      </c>
      <c r="H6" t="s">
        <v>68</v>
      </c>
      <c r="I6" s="78">
        <f>Environment!L71</f>
        <v>20</v>
      </c>
      <c r="J6" s="78">
        <f t="shared" si="0"/>
        <v>0</v>
      </c>
      <c r="K6" s="78">
        <f t="shared" si="1"/>
        <v>0</v>
      </c>
      <c r="L6" s="78">
        <f t="shared" si="2"/>
        <v>0</v>
      </c>
      <c r="M6" s="78">
        <f t="shared" si="3"/>
        <v>0</v>
      </c>
      <c r="N6" s="78">
        <f t="shared" si="4"/>
        <v>0</v>
      </c>
      <c r="O6" s="78">
        <f t="shared" si="5"/>
        <v>1</v>
      </c>
    </row>
    <row r="7" spans="1:15" x14ac:dyDescent="0.25">
      <c r="A7" s="78"/>
      <c r="B7" s="78">
        <f>$O$3</f>
        <v>1</v>
      </c>
      <c r="H7" t="s">
        <v>73</v>
      </c>
      <c r="I7" s="78">
        <f>Environment!L88</f>
        <v>20</v>
      </c>
      <c r="J7" s="78">
        <f t="shared" si="0"/>
        <v>0</v>
      </c>
      <c r="K7" s="78">
        <f t="shared" si="1"/>
        <v>0</v>
      </c>
      <c r="L7" s="78">
        <f t="shared" si="2"/>
        <v>0</v>
      </c>
      <c r="M7" s="78">
        <f t="shared" si="3"/>
        <v>0</v>
      </c>
      <c r="N7" s="78">
        <f t="shared" si="4"/>
        <v>0</v>
      </c>
      <c r="O7" s="78">
        <f t="shared" si="5"/>
        <v>1</v>
      </c>
    </row>
    <row r="8" spans="1:15" x14ac:dyDescent="0.25">
      <c r="A8" t="s">
        <v>405</v>
      </c>
      <c r="B8">
        <f>$J$4</f>
        <v>0</v>
      </c>
      <c r="H8" t="s">
        <v>403</v>
      </c>
      <c r="I8" s="78">
        <f>Environment!L105</f>
        <v>20</v>
      </c>
      <c r="J8" s="78">
        <f t="shared" si="0"/>
        <v>0</v>
      </c>
      <c r="K8" s="78">
        <f t="shared" si="1"/>
        <v>0</v>
      </c>
      <c r="L8" s="78">
        <f t="shared" si="2"/>
        <v>0</v>
      </c>
      <c r="M8" s="78">
        <f t="shared" si="3"/>
        <v>0</v>
      </c>
      <c r="N8" s="78">
        <f t="shared" si="4"/>
        <v>0</v>
      </c>
      <c r="O8" s="78">
        <f t="shared" si="5"/>
        <v>1</v>
      </c>
    </row>
    <row r="9" spans="1:15" x14ac:dyDescent="0.25">
      <c r="B9" s="78">
        <f>$K$4</f>
        <v>0</v>
      </c>
      <c r="H9" t="s">
        <v>404</v>
      </c>
      <c r="I9" s="78">
        <f>Environment!L122</f>
        <v>20</v>
      </c>
      <c r="J9" s="78">
        <f t="shared" si="0"/>
        <v>0</v>
      </c>
      <c r="K9" s="78">
        <f t="shared" si="1"/>
        <v>0</v>
      </c>
      <c r="L9" s="78">
        <f t="shared" si="2"/>
        <v>0</v>
      </c>
      <c r="M9" s="78">
        <f t="shared" si="3"/>
        <v>0</v>
      </c>
      <c r="N9" s="78">
        <f t="shared" si="4"/>
        <v>0</v>
      </c>
      <c r="O9" s="78">
        <f t="shared" si="5"/>
        <v>1</v>
      </c>
    </row>
    <row r="10" spans="1:15" x14ac:dyDescent="0.25">
      <c r="B10" s="78">
        <f>$L$4</f>
        <v>0</v>
      </c>
      <c r="H10" t="s">
        <v>146</v>
      </c>
      <c r="I10" s="78">
        <f>Environment!L139</f>
        <v>20</v>
      </c>
      <c r="J10" s="78">
        <f t="shared" si="0"/>
        <v>0</v>
      </c>
      <c r="K10" s="78">
        <f t="shared" si="1"/>
        <v>0</v>
      </c>
      <c r="L10" s="78">
        <f t="shared" si="2"/>
        <v>0</v>
      </c>
      <c r="M10" s="78">
        <f t="shared" si="3"/>
        <v>0</v>
      </c>
      <c r="N10" s="78">
        <f t="shared" si="4"/>
        <v>0</v>
      </c>
      <c r="O10" s="78">
        <f t="shared" si="5"/>
        <v>1</v>
      </c>
    </row>
    <row r="11" spans="1:15" x14ac:dyDescent="0.25">
      <c r="B11" s="78">
        <f>$M$4</f>
        <v>0</v>
      </c>
      <c r="H11" t="s">
        <v>149</v>
      </c>
      <c r="I11" s="78">
        <f>Environment!L159</f>
        <v>20</v>
      </c>
      <c r="J11" s="78">
        <f t="shared" si="0"/>
        <v>0</v>
      </c>
      <c r="K11" s="78">
        <f t="shared" si="1"/>
        <v>0</v>
      </c>
      <c r="L11" s="78">
        <f t="shared" si="2"/>
        <v>0</v>
      </c>
      <c r="M11" s="78">
        <f t="shared" si="3"/>
        <v>0</v>
      </c>
      <c r="N11" s="78">
        <f t="shared" si="4"/>
        <v>0</v>
      </c>
      <c r="O11" s="78">
        <f t="shared" si="5"/>
        <v>1</v>
      </c>
    </row>
    <row r="12" spans="1:15" x14ac:dyDescent="0.25">
      <c r="B12" s="78">
        <f>$N$4</f>
        <v>0</v>
      </c>
      <c r="H12" t="s">
        <v>76</v>
      </c>
      <c r="I12" s="78">
        <f>Environment!L176</f>
        <v>20</v>
      </c>
      <c r="J12" s="78">
        <f t="shared" si="0"/>
        <v>0</v>
      </c>
      <c r="K12" s="78">
        <f t="shared" si="1"/>
        <v>0</v>
      </c>
      <c r="L12" s="78">
        <f t="shared" si="2"/>
        <v>0</v>
      </c>
      <c r="M12" s="78">
        <f t="shared" si="3"/>
        <v>0</v>
      </c>
      <c r="N12" s="78">
        <f t="shared" si="4"/>
        <v>0</v>
      </c>
      <c r="O12" s="78">
        <f t="shared" si="5"/>
        <v>1</v>
      </c>
    </row>
    <row r="13" spans="1:15" x14ac:dyDescent="0.25">
      <c r="A13" s="78"/>
      <c r="B13" s="78">
        <f>$O$4</f>
        <v>1</v>
      </c>
    </row>
    <row r="14" spans="1:15" x14ac:dyDescent="0.25">
      <c r="A14" t="s">
        <v>406</v>
      </c>
      <c r="B14">
        <f>$J$5</f>
        <v>0</v>
      </c>
    </row>
    <row r="15" spans="1:15" x14ac:dyDescent="0.25">
      <c r="B15" s="78">
        <f>$K$5</f>
        <v>0</v>
      </c>
    </row>
    <row r="16" spans="1:15" x14ac:dyDescent="0.25">
      <c r="B16" s="78">
        <f>$L$5</f>
        <v>0</v>
      </c>
    </row>
    <row r="17" spans="1:2" x14ac:dyDescent="0.25">
      <c r="B17" s="78">
        <f>$M$5</f>
        <v>0</v>
      </c>
    </row>
    <row r="18" spans="1:2" x14ac:dyDescent="0.25">
      <c r="B18" s="78">
        <f>$N$5</f>
        <v>0</v>
      </c>
    </row>
    <row r="19" spans="1:2" x14ac:dyDescent="0.25">
      <c r="A19" s="78"/>
      <c r="B19" s="78">
        <f>$O$5</f>
        <v>1</v>
      </c>
    </row>
    <row r="20" spans="1:2" x14ac:dyDescent="0.25">
      <c r="A20" t="s">
        <v>68</v>
      </c>
      <c r="B20">
        <f>$J$6</f>
        <v>0</v>
      </c>
    </row>
    <row r="21" spans="1:2" x14ac:dyDescent="0.25">
      <c r="B21" s="78">
        <f>$K$6</f>
        <v>0</v>
      </c>
    </row>
    <row r="22" spans="1:2" x14ac:dyDescent="0.25">
      <c r="B22" s="78">
        <f>$L$6</f>
        <v>0</v>
      </c>
    </row>
    <row r="23" spans="1:2" x14ac:dyDescent="0.25">
      <c r="B23" s="78">
        <f>$M$6</f>
        <v>0</v>
      </c>
    </row>
    <row r="24" spans="1:2" x14ac:dyDescent="0.25">
      <c r="B24" s="78">
        <f>$N$6</f>
        <v>0</v>
      </c>
    </row>
    <row r="25" spans="1:2" x14ac:dyDescent="0.25">
      <c r="A25" s="78"/>
      <c r="B25" s="78">
        <f>$O$6</f>
        <v>1</v>
      </c>
    </row>
    <row r="26" spans="1:2" x14ac:dyDescent="0.25">
      <c r="A26" t="s">
        <v>73</v>
      </c>
      <c r="B26">
        <f>$J$7</f>
        <v>0</v>
      </c>
    </row>
    <row r="27" spans="1:2" x14ac:dyDescent="0.25">
      <c r="B27" s="78">
        <f>$K$7</f>
        <v>0</v>
      </c>
    </row>
    <row r="28" spans="1:2" x14ac:dyDescent="0.25">
      <c r="B28" s="78">
        <f>$L$7</f>
        <v>0</v>
      </c>
    </row>
    <row r="29" spans="1:2" x14ac:dyDescent="0.25">
      <c r="B29" s="78">
        <f>$M$7</f>
        <v>0</v>
      </c>
    </row>
    <row r="30" spans="1:2" x14ac:dyDescent="0.25">
      <c r="B30" s="78">
        <f>$N$7</f>
        <v>0</v>
      </c>
    </row>
    <row r="31" spans="1:2" x14ac:dyDescent="0.25">
      <c r="A31" s="78"/>
      <c r="B31" s="78">
        <f>$O$7</f>
        <v>1</v>
      </c>
    </row>
    <row r="32" spans="1:2" x14ac:dyDescent="0.25">
      <c r="A32" t="s">
        <v>185</v>
      </c>
      <c r="B32">
        <f>$J$8</f>
        <v>0</v>
      </c>
    </row>
    <row r="33" spans="1:2" x14ac:dyDescent="0.25">
      <c r="B33" s="78">
        <f>$K$8</f>
        <v>0</v>
      </c>
    </row>
    <row r="34" spans="1:2" x14ac:dyDescent="0.25">
      <c r="B34" s="78">
        <f>$L$8</f>
        <v>0</v>
      </c>
    </row>
    <row r="35" spans="1:2" x14ac:dyDescent="0.25">
      <c r="B35" s="78">
        <f>$M$8</f>
        <v>0</v>
      </c>
    </row>
    <row r="36" spans="1:2" x14ac:dyDescent="0.25">
      <c r="B36" s="78">
        <f>$N$8</f>
        <v>0</v>
      </c>
    </row>
    <row r="37" spans="1:2" x14ac:dyDescent="0.25">
      <c r="A37" s="78"/>
      <c r="B37" s="78">
        <f>$O$8</f>
        <v>1</v>
      </c>
    </row>
    <row r="38" spans="1:2" x14ac:dyDescent="0.25">
      <c r="A38" t="s">
        <v>407</v>
      </c>
      <c r="B38">
        <f>$J$9</f>
        <v>0</v>
      </c>
    </row>
    <row r="39" spans="1:2" x14ac:dyDescent="0.25">
      <c r="B39" s="78">
        <f>$K$9</f>
        <v>0</v>
      </c>
    </row>
    <row r="40" spans="1:2" x14ac:dyDescent="0.25">
      <c r="B40" s="78">
        <f>$L$9</f>
        <v>0</v>
      </c>
    </row>
    <row r="41" spans="1:2" x14ac:dyDescent="0.25">
      <c r="B41" s="78">
        <f>$M$9</f>
        <v>0</v>
      </c>
    </row>
    <row r="42" spans="1:2" x14ac:dyDescent="0.25">
      <c r="B42" s="78">
        <f>$N$9</f>
        <v>0</v>
      </c>
    </row>
    <row r="43" spans="1:2" x14ac:dyDescent="0.25">
      <c r="A43" s="78"/>
      <c r="B43" s="78">
        <f>$O$9</f>
        <v>1</v>
      </c>
    </row>
    <row r="44" spans="1:2" x14ac:dyDescent="0.25">
      <c r="A44" t="s">
        <v>408</v>
      </c>
      <c r="B44">
        <f>$J$10</f>
        <v>0</v>
      </c>
    </row>
    <row r="45" spans="1:2" x14ac:dyDescent="0.25">
      <c r="B45" s="78">
        <f>$K$10</f>
        <v>0</v>
      </c>
    </row>
    <row r="46" spans="1:2" x14ac:dyDescent="0.25">
      <c r="B46" s="78">
        <f>$L$10</f>
        <v>0</v>
      </c>
    </row>
    <row r="47" spans="1:2" x14ac:dyDescent="0.25">
      <c r="B47" s="78">
        <f>$M$10</f>
        <v>0</v>
      </c>
    </row>
    <row r="48" spans="1:2" x14ac:dyDescent="0.25">
      <c r="B48" s="78">
        <f>$N$10</f>
        <v>0</v>
      </c>
    </row>
    <row r="49" spans="1:2" x14ac:dyDescent="0.25">
      <c r="A49" s="78"/>
      <c r="B49" s="78">
        <f>$O$10</f>
        <v>1</v>
      </c>
    </row>
    <row r="50" spans="1:2" x14ac:dyDescent="0.25">
      <c r="A50" t="s">
        <v>409</v>
      </c>
      <c r="B50">
        <f>$J$11</f>
        <v>0</v>
      </c>
    </row>
    <row r="51" spans="1:2" x14ac:dyDescent="0.25">
      <c r="B51" s="78">
        <f>$K$11</f>
        <v>0</v>
      </c>
    </row>
    <row r="52" spans="1:2" x14ac:dyDescent="0.25">
      <c r="B52" s="78">
        <f>$L$11</f>
        <v>0</v>
      </c>
    </row>
    <row r="53" spans="1:2" x14ac:dyDescent="0.25">
      <c r="B53" s="78">
        <f>$M$11</f>
        <v>0</v>
      </c>
    </row>
    <row r="54" spans="1:2" x14ac:dyDescent="0.25">
      <c r="B54" s="78">
        <f>$N$11</f>
        <v>0</v>
      </c>
    </row>
    <row r="55" spans="1:2" x14ac:dyDescent="0.25">
      <c r="A55" s="78"/>
      <c r="B55" s="78">
        <f>$O$11</f>
        <v>1</v>
      </c>
    </row>
    <row r="56" spans="1:2" x14ac:dyDescent="0.25">
      <c r="A56" t="s">
        <v>410</v>
      </c>
      <c r="B56">
        <f>$J$12</f>
        <v>0</v>
      </c>
    </row>
    <row r="57" spans="1:2" x14ac:dyDescent="0.25">
      <c r="B57" s="78">
        <f>$K$12</f>
        <v>0</v>
      </c>
    </row>
    <row r="58" spans="1:2" x14ac:dyDescent="0.25">
      <c r="B58" s="78">
        <f>$L$12</f>
        <v>0</v>
      </c>
    </row>
    <row r="59" spans="1:2" x14ac:dyDescent="0.25">
      <c r="B59" s="78">
        <f>$M$12</f>
        <v>0</v>
      </c>
    </row>
    <row r="60" spans="1:2" x14ac:dyDescent="0.25">
      <c r="B60" s="78">
        <f>$N$12</f>
        <v>0</v>
      </c>
    </row>
    <row r="61" spans="1:2" x14ac:dyDescent="0.25">
      <c r="B61">
        <f>$O$12</f>
        <v>1</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2:O67"/>
  <sheetViews>
    <sheetView topLeftCell="I17" zoomScale="97" workbookViewId="0">
      <selection activeCell="T29" sqref="T29"/>
    </sheetView>
  </sheetViews>
  <sheetFormatPr defaultColWidth="8.7109375" defaultRowHeight="15" x14ac:dyDescent="0.25"/>
  <cols>
    <col min="1" max="7" width="8.7109375" style="78"/>
    <col min="8" max="8" width="25" style="78" customWidth="1"/>
    <col min="9" max="10" width="8.7109375" style="78"/>
    <col min="11" max="11" width="9.140625" style="78" customWidth="1"/>
    <col min="12" max="16384" width="8.7109375" style="78"/>
  </cols>
  <sheetData>
    <row r="2" spans="1:15" x14ac:dyDescent="0.25">
      <c r="A2" s="78" t="s">
        <v>69</v>
      </c>
      <c r="B2" s="78">
        <f>$J$3</f>
        <v>0</v>
      </c>
      <c r="H2" s="60" t="s">
        <v>67</v>
      </c>
      <c r="I2" s="78" t="s">
        <v>46</v>
      </c>
      <c r="J2" s="78" t="s">
        <v>677</v>
      </c>
      <c r="K2" s="78" t="s">
        <v>678</v>
      </c>
      <c r="L2" s="78" t="s">
        <v>411</v>
      </c>
      <c r="M2" s="78" t="s">
        <v>412</v>
      </c>
      <c r="N2" s="78" t="s">
        <v>413</v>
      </c>
      <c r="O2" s="78" t="s">
        <v>517</v>
      </c>
    </row>
    <row r="3" spans="1:15" x14ac:dyDescent="0.25">
      <c r="B3" s="78">
        <f>$K$3</f>
        <v>0</v>
      </c>
      <c r="H3" s="78" t="s">
        <v>69</v>
      </c>
      <c r="I3" s="78">
        <f>Social!L20</f>
        <v>20</v>
      </c>
      <c r="J3" s="78">
        <f>IF(AND(I3&lt;20,I3&gt;=4),1,0)</f>
        <v>0</v>
      </c>
      <c r="K3" s="78">
        <f>IF(AND(I3&gt;0,I3&lt;=3),1,0)</f>
        <v>0</v>
      </c>
      <c r="L3" s="78">
        <f>IF(I3=0,1,0)</f>
        <v>0</v>
      </c>
      <c r="M3" s="78">
        <f>IF(AND(I3&lt;0,I3&gt;=-3),1,0)</f>
        <v>0</v>
      </c>
      <c r="N3" s="78">
        <f>IF(I3&lt;=-4,1,0)</f>
        <v>0</v>
      </c>
      <c r="O3" s="78">
        <f>IF(I3&gt;=20,1,0)</f>
        <v>1</v>
      </c>
    </row>
    <row r="4" spans="1:15" x14ac:dyDescent="0.25">
      <c r="B4" s="78">
        <f>$L$3</f>
        <v>0</v>
      </c>
      <c r="H4" s="78" t="s">
        <v>414</v>
      </c>
      <c r="I4" s="78">
        <f>Social!L37</f>
        <v>20</v>
      </c>
      <c r="J4" s="78">
        <f t="shared" ref="J4:J13" si="0">IF(AND(I4&lt;20,I4&gt;=4),1,0)</f>
        <v>0</v>
      </c>
      <c r="K4" s="78">
        <f t="shared" ref="K4:K13" si="1">IF(AND(I4&gt;0,I4&lt;=3),1,0)</f>
        <v>0</v>
      </c>
      <c r="L4" s="78">
        <f t="shared" ref="L4:L13" si="2">IF(I4=0,1,0)</f>
        <v>0</v>
      </c>
      <c r="M4" s="78">
        <f t="shared" ref="M4:M13" si="3">IF(AND(I4&lt;0,I4&gt;=-3),1,0)</f>
        <v>0</v>
      </c>
      <c r="N4" s="78">
        <f t="shared" ref="N4:N13" si="4">IF(I4&lt;=-4,1,0)</f>
        <v>0</v>
      </c>
      <c r="O4" s="78">
        <f t="shared" ref="O4:O13" si="5">IF(I4&gt;=20,1,0)</f>
        <v>1</v>
      </c>
    </row>
    <row r="5" spans="1:15" x14ac:dyDescent="0.25">
      <c r="B5" s="78">
        <f>$M$3</f>
        <v>0</v>
      </c>
      <c r="H5" s="78" t="s">
        <v>72</v>
      </c>
      <c r="I5" s="78">
        <f>Social!L54</f>
        <v>20</v>
      </c>
      <c r="J5" s="78">
        <f t="shared" si="0"/>
        <v>0</v>
      </c>
      <c r="K5" s="78">
        <f t="shared" si="1"/>
        <v>0</v>
      </c>
      <c r="L5" s="78">
        <f t="shared" si="2"/>
        <v>0</v>
      </c>
      <c r="M5" s="78">
        <f t="shared" si="3"/>
        <v>0</v>
      </c>
      <c r="N5" s="78">
        <f t="shared" si="4"/>
        <v>0</v>
      </c>
      <c r="O5" s="78">
        <f t="shared" si="5"/>
        <v>1</v>
      </c>
    </row>
    <row r="6" spans="1:15" x14ac:dyDescent="0.25">
      <c r="B6" s="78">
        <f>$N$3</f>
        <v>0</v>
      </c>
      <c r="H6" s="78" t="s">
        <v>64</v>
      </c>
      <c r="I6" s="78">
        <f>Social!L71</f>
        <v>20</v>
      </c>
      <c r="J6" s="78">
        <f t="shared" si="0"/>
        <v>0</v>
      </c>
      <c r="K6" s="78">
        <f t="shared" si="1"/>
        <v>0</v>
      </c>
      <c r="L6" s="78">
        <f t="shared" si="2"/>
        <v>0</v>
      </c>
      <c r="M6" s="78">
        <f t="shared" si="3"/>
        <v>0</v>
      </c>
      <c r="N6" s="78">
        <f t="shared" si="4"/>
        <v>0</v>
      </c>
      <c r="O6" s="78">
        <f t="shared" si="5"/>
        <v>1</v>
      </c>
    </row>
    <row r="7" spans="1:15" x14ac:dyDescent="0.25">
      <c r="B7" s="78">
        <f>$O$3</f>
        <v>1</v>
      </c>
      <c r="H7" s="78" t="s">
        <v>347</v>
      </c>
      <c r="I7" s="78">
        <f>Social!L89</f>
        <v>20</v>
      </c>
      <c r="J7" s="78">
        <f t="shared" si="0"/>
        <v>0</v>
      </c>
      <c r="K7" s="78">
        <f t="shared" si="1"/>
        <v>0</v>
      </c>
      <c r="L7" s="78">
        <f t="shared" si="2"/>
        <v>0</v>
      </c>
      <c r="M7" s="78">
        <f t="shared" si="3"/>
        <v>0</v>
      </c>
      <c r="N7" s="78">
        <f t="shared" si="4"/>
        <v>0</v>
      </c>
      <c r="O7" s="78">
        <f t="shared" si="5"/>
        <v>1</v>
      </c>
    </row>
    <row r="8" spans="1:15" x14ac:dyDescent="0.25">
      <c r="A8" s="78" t="s">
        <v>418</v>
      </c>
      <c r="B8" s="78">
        <f>$J$4</f>
        <v>0</v>
      </c>
      <c r="H8" s="78" t="s">
        <v>342</v>
      </c>
      <c r="I8" s="78">
        <f>Social!L107</f>
        <v>20</v>
      </c>
      <c r="J8" s="78">
        <f t="shared" si="0"/>
        <v>0</v>
      </c>
      <c r="K8" s="78">
        <f t="shared" si="1"/>
        <v>0</v>
      </c>
      <c r="L8" s="78">
        <f t="shared" si="2"/>
        <v>0</v>
      </c>
      <c r="M8" s="78">
        <f t="shared" si="3"/>
        <v>0</v>
      </c>
      <c r="N8" s="78">
        <f t="shared" si="4"/>
        <v>0</v>
      </c>
      <c r="O8" s="78">
        <f t="shared" si="5"/>
        <v>1</v>
      </c>
    </row>
    <row r="9" spans="1:15" x14ac:dyDescent="0.25">
      <c r="B9" s="78">
        <f>$K$4</f>
        <v>0</v>
      </c>
      <c r="H9" s="78" t="s">
        <v>145</v>
      </c>
      <c r="I9" s="78">
        <f>Social!L125</f>
        <v>20</v>
      </c>
      <c r="J9" s="78">
        <f t="shared" si="0"/>
        <v>0</v>
      </c>
      <c r="K9" s="78">
        <f t="shared" si="1"/>
        <v>0</v>
      </c>
      <c r="L9" s="78">
        <f t="shared" si="2"/>
        <v>0</v>
      </c>
      <c r="M9" s="78">
        <f t="shared" si="3"/>
        <v>0</v>
      </c>
      <c r="N9" s="78">
        <f t="shared" si="4"/>
        <v>0</v>
      </c>
      <c r="O9" s="78">
        <f t="shared" si="5"/>
        <v>1</v>
      </c>
    </row>
    <row r="10" spans="1:15" x14ac:dyDescent="0.25">
      <c r="B10" s="78">
        <f>$L$4</f>
        <v>0</v>
      </c>
      <c r="H10" s="78" t="s">
        <v>415</v>
      </c>
      <c r="I10" s="78">
        <f>Social!L143</f>
        <v>20</v>
      </c>
      <c r="J10" s="78">
        <f t="shared" si="0"/>
        <v>0</v>
      </c>
      <c r="K10" s="78">
        <f t="shared" si="1"/>
        <v>0</v>
      </c>
      <c r="L10" s="78">
        <f t="shared" si="2"/>
        <v>0</v>
      </c>
      <c r="M10" s="78">
        <f t="shared" si="3"/>
        <v>0</v>
      </c>
      <c r="N10" s="78">
        <f t="shared" si="4"/>
        <v>0</v>
      </c>
      <c r="O10" s="78">
        <f t="shared" si="5"/>
        <v>1</v>
      </c>
    </row>
    <row r="11" spans="1:15" x14ac:dyDescent="0.25">
      <c r="B11" s="78">
        <f>$M$4</f>
        <v>0</v>
      </c>
      <c r="H11" s="78" t="s">
        <v>63</v>
      </c>
      <c r="I11" s="78">
        <f>Social!L161</f>
        <v>20</v>
      </c>
      <c r="J11" s="78">
        <f t="shared" si="0"/>
        <v>0</v>
      </c>
      <c r="K11" s="78">
        <f t="shared" si="1"/>
        <v>0</v>
      </c>
      <c r="L11" s="78">
        <f t="shared" si="2"/>
        <v>0</v>
      </c>
      <c r="M11" s="78">
        <f t="shared" si="3"/>
        <v>0</v>
      </c>
      <c r="N11" s="78">
        <f t="shared" si="4"/>
        <v>0</v>
      </c>
      <c r="O11" s="78">
        <f t="shared" si="5"/>
        <v>1</v>
      </c>
    </row>
    <row r="12" spans="1:15" x14ac:dyDescent="0.25">
      <c r="B12" s="78">
        <f>$N$4</f>
        <v>0</v>
      </c>
      <c r="H12" s="78" t="s">
        <v>416</v>
      </c>
      <c r="I12" s="78">
        <f>Social!L196</f>
        <v>20</v>
      </c>
      <c r="J12" s="78">
        <f t="shared" si="0"/>
        <v>0</v>
      </c>
      <c r="K12" s="78">
        <f t="shared" si="1"/>
        <v>0</v>
      </c>
      <c r="L12" s="78">
        <f t="shared" si="2"/>
        <v>0</v>
      </c>
      <c r="M12" s="78">
        <f t="shared" si="3"/>
        <v>0</v>
      </c>
      <c r="N12" s="78">
        <f t="shared" si="4"/>
        <v>0</v>
      </c>
      <c r="O12" s="78">
        <f t="shared" si="5"/>
        <v>1</v>
      </c>
    </row>
    <row r="13" spans="1:15" x14ac:dyDescent="0.25">
      <c r="B13" s="78">
        <f>$O$4</f>
        <v>1</v>
      </c>
      <c r="H13" s="78" t="s">
        <v>220</v>
      </c>
      <c r="I13" s="78">
        <f>Social!L179</f>
        <v>20</v>
      </c>
      <c r="J13" s="78">
        <f t="shared" si="0"/>
        <v>0</v>
      </c>
      <c r="K13" s="78">
        <f t="shared" si="1"/>
        <v>0</v>
      </c>
      <c r="L13" s="78">
        <f t="shared" si="2"/>
        <v>0</v>
      </c>
      <c r="M13" s="78">
        <f t="shared" si="3"/>
        <v>0</v>
      </c>
      <c r="N13" s="78">
        <f t="shared" si="4"/>
        <v>0</v>
      </c>
      <c r="O13" s="78">
        <f t="shared" si="5"/>
        <v>1</v>
      </c>
    </row>
    <row r="14" spans="1:15" x14ac:dyDescent="0.25">
      <c r="A14" s="78" t="s">
        <v>419</v>
      </c>
      <c r="B14" s="78">
        <f>$J$5</f>
        <v>0</v>
      </c>
    </row>
    <row r="15" spans="1:15" x14ac:dyDescent="0.25">
      <c r="B15" s="78">
        <f>$K$5</f>
        <v>0</v>
      </c>
    </row>
    <row r="16" spans="1:15" x14ac:dyDescent="0.25">
      <c r="B16" s="78">
        <f>$L$5</f>
        <v>0</v>
      </c>
    </row>
    <row r="17" spans="1:2" x14ac:dyDescent="0.25">
      <c r="B17" s="78">
        <f>$M$5</f>
        <v>0</v>
      </c>
    </row>
    <row r="18" spans="1:2" x14ac:dyDescent="0.25">
      <c r="B18" s="78">
        <f>$N$5</f>
        <v>0</v>
      </c>
    </row>
    <row r="19" spans="1:2" x14ac:dyDescent="0.25">
      <c r="B19" s="78">
        <f>$O$5</f>
        <v>1</v>
      </c>
    </row>
    <row r="20" spans="1:2" x14ac:dyDescent="0.25">
      <c r="A20" s="78" t="s">
        <v>420</v>
      </c>
      <c r="B20" s="78">
        <f>$J$6</f>
        <v>0</v>
      </c>
    </row>
    <row r="21" spans="1:2" x14ac:dyDescent="0.25">
      <c r="B21" s="78">
        <f>$K$6</f>
        <v>0</v>
      </c>
    </row>
    <row r="22" spans="1:2" x14ac:dyDescent="0.25">
      <c r="B22" s="78">
        <f>$L$6</f>
        <v>0</v>
      </c>
    </row>
    <row r="23" spans="1:2" x14ac:dyDescent="0.25">
      <c r="B23" s="78">
        <f>$M$6</f>
        <v>0</v>
      </c>
    </row>
    <row r="24" spans="1:2" x14ac:dyDescent="0.25">
      <c r="B24" s="78">
        <f>$N$6</f>
        <v>0</v>
      </c>
    </row>
    <row r="25" spans="1:2" x14ac:dyDescent="0.25">
      <c r="B25" s="78">
        <f>$O$6</f>
        <v>1</v>
      </c>
    </row>
    <row r="26" spans="1:2" x14ac:dyDescent="0.25">
      <c r="A26" s="78" t="s">
        <v>421</v>
      </c>
      <c r="B26" s="78">
        <f>$J$7</f>
        <v>0</v>
      </c>
    </row>
    <row r="27" spans="1:2" x14ac:dyDescent="0.25">
      <c r="B27" s="78">
        <f>$K$7</f>
        <v>0</v>
      </c>
    </row>
    <row r="28" spans="1:2" x14ac:dyDescent="0.25">
      <c r="B28" s="78">
        <f>$L$7</f>
        <v>0</v>
      </c>
    </row>
    <row r="29" spans="1:2" x14ac:dyDescent="0.25">
      <c r="B29" s="78">
        <f>$M$7</f>
        <v>0</v>
      </c>
    </row>
    <row r="30" spans="1:2" x14ac:dyDescent="0.25">
      <c r="B30" s="78">
        <f>$N$7</f>
        <v>0</v>
      </c>
    </row>
    <row r="31" spans="1:2" x14ac:dyDescent="0.25">
      <c r="B31" s="78">
        <f>$O$7</f>
        <v>1</v>
      </c>
    </row>
    <row r="32" spans="1:2" x14ac:dyDescent="0.25">
      <c r="A32" s="78" t="s">
        <v>422</v>
      </c>
      <c r="B32" s="78">
        <f>$J$8</f>
        <v>0</v>
      </c>
    </row>
    <row r="33" spans="1:2" x14ac:dyDescent="0.25">
      <c r="B33" s="78">
        <f>$K$8</f>
        <v>0</v>
      </c>
    </row>
    <row r="34" spans="1:2" x14ac:dyDescent="0.25">
      <c r="B34" s="78">
        <f>$L$8</f>
        <v>0</v>
      </c>
    </row>
    <row r="35" spans="1:2" x14ac:dyDescent="0.25">
      <c r="B35" s="78">
        <f>$M$8</f>
        <v>0</v>
      </c>
    </row>
    <row r="36" spans="1:2" x14ac:dyDescent="0.25">
      <c r="B36" s="78">
        <f>$N$8</f>
        <v>0</v>
      </c>
    </row>
    <row r="37" spans="1:2" x14ac:dyDescent="0.25">
      <c r="B37" s="78">
        <f>$O$8</f>
        <v>1</v>
      </c>
    </row>
    <row r="38" spans="1:2" x14ac:dyDescent="0.25">
      <c r="A38" s="78" t="s">
        <v>423</v>
      </c>
      <c r="B38" s="78">
        <f>$J$9</f>
        <v>0</v>
      </c>
    </row>
    <row r="39" spans="1:2" x14ac:dyDescent="0.25">
      <c r="B39" s="78">
        <f>$K$9</f>
        <v>0</v>
      </c>
    </row>
    <row r="40" spans="1:2" x14ac:dyDescent="0.25">
      <c r="B40" s="78">
        <f>$L$9</f>
        <v>0</v>
      </c>
    </row>
    <row r="41" spans="1:2" x14ac:dyDescent="0.25">
      <c r="B41" s="78">
        <f>$M$9</f>
        <v>0</v>
      </c>
    </row>
    <row r="42" spans="1:2" x14ac:dyDescent="0.25">
      <c r="B42" s="78">
        <f>$N$9</f>
        <v>0</v>
      </c>
    </row>
    <row r="43" spans="1:2" x14ac:dyDescent="0.25">
      <c r="B43" s="78">
        <f>$O$9</f>
        <v>1</v>
      </c>
    </row>
    <row r="44" spans="1:2" x14ac:dyDescent="0.25">
      <c r="A44" s="78" t="s">
        <v>424</v>
      </c>
      <c r="B44" s="78">
        <f>$J$10</f>
        <v>0</v>
      </c>
    </row>
    <row r="45" spans="1:2" x14ac:dyDescent="0.25">
      <c r="B45" s="78">
        <f>$K$10</f>
        <v>0</v>
      </c>
    </row>
    <row r="46" spans="1:2" x14ac:dyDescent="0.25">
      <c r="B46" s="78">
        <f>$L$10</f>
        <v>0</v>
      </c>
    </row>
    <row r="47" spans="1:2" x14ac:dyDescent="0.25">
      <c r="B47" s="78">
        <f>$M$10</f>
        <v>0</v>
      </c>
    </row>
    <row r="48" spans="1:2" x14ac:dyDescent="0.25">
      <c r="B48" s="78">
        <f>$N$10</f>
        <v>0</v>
      </c>
    </row>
    <row r="49" spans="1:2" x14ac:dyDescent="0.25">
      <c r="B49" s="78">
        <f>$O$10</f>
        <v>1</v>
      </c>
    </row>
    <row r="50" spans="1:2" x14ac:dyDescent="0.25">
      <c r="A50" s="78" t="s">
        <v>425</v>
      </c>
      <c r="B50" s="78">
        <f>$J$11</f>
        <v>0</v>
      </c>
    </row>
    <row r="51" spans="1:2" x14ac:dyDescent="0.25">
      <c r="B51" s="78">
        <f>$K$11</f>
        <v>0</v>
      </c>
    </row>
    <row r="52" spans="1:2" x14ac:dyDescent="0.25">
      <c r="B52" s="78">
        <f>$L$11</f>
        <v>0</v>
      </c>
    </row>
    <row r="53" spans="1:2" x14ac:dyDescent="0.25">
      <c r="B53" s="78">
        <f>$M$11</f>
        <v>0</v>
      </c>
    </row>
    <row r="54" spans="1:2" x14ac:dyDescent="0.25">
      <c r="B54" s="78">
        <f>$N$11</f>
        <v>0</v>
      </c>
    </row>
    <row r="55" spans="1:2" x14ac:dyDescent="0.25">
      <c r="B55" s="78">
        <f>$O$11</f>
        <v>1</v>
      </c>
    </row>
    <row r="56" spans="1:2" x14ac:dyDescent="0.25">
      <c r="A56" s="78" t="s">
        <v>426</v>
      </c>
      <c r="B56" s="78">
        <f>$J$12</f>
        <v>0</v>
      </c>
    </row>
    <row r="57" spans="1:2" x14ac:dyDescent="0.25">
      <c r="B57" s="78">
        <f>$K$12</f>
        <v>0</v>
      </c>
    </row>
    <row r="58" spans="1:2" x14ac:dyDescent="0.25">
      <c r="B58" s="78">
        <f>$L$12</f>
        <v>0</v>
      </c>
    </row>
    <row r="59" spans="1:2" x14ac:dyDescent="0.25">
      <c r="B59" s="78">
        <f>$M$12</f>
        <v>0</v>
      </c>
    </row>
    <row r="60" spans="1:2" x14ac:dyDescent="0.25">
      <c r="B60" s="78">
        <f>$N$12</f>
        <v>0</v>
      </c>
    </row>
    <row r="61" spans="1:2" x14ac:dyDescent="0.25">
      <c r="B61" s="78">
        <f>$O$12</f>
        <v>1</v>
      </c>
    </row>
    <row r="62" spans="1:2" x14ac:dyDescent="0.25">
      <c r="A62" s="78" t="s">
        <v>417</v>
      </c>
      <c r="B62" s="78">
        <f>$J$13</f>
        <v>0</v>
      </c>
    </row>
    <row r="63" spans="1:2" x14ac:dyDescent="0.25">
      <c r="B63" s="78">
        <f>$K$13</f>
        <v>0</v>
      </c>
    </row>
    <row r="64" spans="1:2" x14ac:dyDescent="0.25">
      <c r="B64" s="78">
        <f>$L$13</f>
        <v>0</v>
      </c>
    </row>
    <row r="65" spans="2:2" x14ac:dyDescent="0.25">
      <c r="B65" s="78">
        <f>$M$13</f>
        <v>0</v>
      </c>
    </row>
    <row r="66" spans="2:2" x14ac:dyDescent="0.25">
      <c r="B66" s="78">
        <f>$N$13</f>
        <v>0</v>
      </c>
    </row>
    <row r="67" spans="2:2" x14ac:dyDescent="0.25">
      <c r="B67" s="78">
        <f>$O$13</f>
        <v>1</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U67"/>
  <sheetViews>
    <sheetView topLeftCell="A47" zoomScaleNormal="100" workbookViewId="0">
      <selection activeCell="U16" sqref="U16:U19"/>
    </sheetView>
  </sheetViews>
  <sheetFormatPr defaultColWidth="8.7109375" defaultRowHeight="15" x14ac:dyDescent="0.25"/>
  <cols>
    <col min="1" max="12" width="8.7109375" style="76"/>
    <col min="13" max="13" width="17.42578125" style="76" customWidth="1"/>
    <col min="14" max="15" width="8.7109375" style="76"/>
    <col min="16" max="16" width="17.42578125" style="76" customWidth="1"/>
    <col min="17" max="20" width="8.7109375" style="76"/>
    <col min="21" max="21" width="22.5703125" style="76" customWidth="1"/>
    <col min="22" max="16384" width="8.7109375" style="76"/>
  </cols>
  <sheetData>
    <row r="1" spans="13:21" x14ac:dyDescent="0.25">
      <c r="M1" s="324" t="s">
        <v>176</v>
      </c>
      <c r="N1" s="324"/>
      <c r="O1" s="324"/>
      <c r="P1" s="324"/>
      <c r="Q1" s="324"/>
      <c r="R1" s="324"/>
      <c r="S1" s="324"/>
    </row>
    <row r="2" spans="13:21" x14ac:dyDescent="0.25">
      <c r="M2" s="28" t="s">
        <v>66</v>
      </c>
      <c r="N2" s="34" t="s">
        <v>62</v>
      </c>
      <c r="P2" s="28" t="s">
        <v>67</v>
      </c>
      <c r="Q2" s="34" t="s">
        <v>62</v>
      </c>
      <c r="T2" s="127" t="s">
        <v>46</v>
      </c>
      <c r="U2" s="127" t="s">
        <v>357</v>
      </c>
    </row>
    <row r="3" spans="13:21" x14ac:dyDescent="0.25">
      <c r="M3" s="29" t="s">
        <v>74</v>
      </c>
      <c r="N3" s="30">
        <f>Environment!L20</f>
        <v>0</v>
      </c>
      <c r="P3" s="29" t="s">
        <v>69</v>
      </c>
      <c r="Q3" s="30">
        <f>Social!L20</f>
        <v>20</v>
      </c>
      <c r="S3" s="76">
        <v>8</v>
      </c>
      <c r="T3" s="131"/>
      <c r="U3" s="321" t="s">
        <v>189</v>
      </c>
    </row>
    <row r="4" spans="13:21" x14ac:dyDescent="0.25">
      <c r="M4" s="29" t="s">
        <v>75</v>
      </c>
      <c r="N4" s="30">
        <f>Environment!L37</f>
        <v>20</v>
      </c>
      <c r="P4" s="29" t="s">
        <v>70</v>
      </c>
      <c r="Q4" s="30">
        <f>Social!L37</f>
        <v>20</v>
      </c>
      <c r="S4" s="76">
        <v>7</v>
      </c>
      <c r="T4" s="132"/>
      <c r="U4" s="322"/>
    </row>
    <row r="5" spans="13:21" ht="30" x14ac:dyDescent="0.25">
      <c r="M5" s="29" t="s">
        <v>147</v>
      </c>
      <c r="N5" s="124">
        <f>Environment!L54</f>
        <v>20</v>
      </c>
      <c r="P5" s="29" t="s">
        <v>72</v>
      </c>
      <c r="Q5" s="30">
        <f>Social!L54</f>
        <v>20</v>
      </c>
      <c r="S5" s="76">
        <v>6</v>
      </c>
      <c r="T5" s="132"/>
      <c r="U5" s="322"/>
    </row>
    <row r="6" spans="13:21" x14ac:dyDescent="0.25">
      <c r="M6" s="29" t="s">
        <v>73</v>
      </c>
      <c r="N6" s="124">
        <f>Environment!L88</f>
        <v>20</v>
      </c>
      <c r="P6" s="29" t="s">
        <v>64</v>
      </c>
      <c r="Q6" s="30">
        <f>Social!L71</f>
        <v>20</v>
      </c>
      <c r="S6" s="76">
        <v>5</v>
      </c>
      <c r="T6" s="133"/>
      <c r="U6" s="323"/>
    </row>
    <row r="7" spans="13:21" x14ac:dyDescent="0.25">
      <c r="M7" s="29" t="s">
        <v>68</v>
      </c>
      <c r="N7" s="124">
        <f>Environment!L71</f>
        <v>20</v>
      </c>
      <c r="P7" s="29" t="s">
        <v>71</v>
      </c>
      <c r="Q7" s="30">
        <f>Social!L89</f>
        <v>20</v>
      </c>
      <c r="S7" s="76">
        <v>4</v>
      </c>
      <c r="T7" s="128"/>
      <c r="U7" s="321" t="s">
        <v>190</v>
      </c>
    </row>
    <row r="8" spans="13:21" ht="30" x14ac:dyDescent="0.25">
      <c r="M8" s="29" t="s">
        <v>185</v>
      </c>
      <c r="N8" s="124">
        <f>Environment!L105</f>
        <v>20</v>
      </c>
      <c r="P8" s="29" t="s">
        <v>305</v>
      </c>
      <c r="Q8" s="30">
        <f>Social!L107</f>
        <v>20</v>
      </c>
      <c r="S8" s="76">
        <v>3</v>
      </c>
      <c r="T8" s="129"/>
      <c r="U8" s="322"/>
    </row>
    <row r="9" spans="13:21" ht="30" x14ac:dyDescent="0.25">
      <c r="M9" s="29" t="s">
        <v>218</v>
      </c>
      <c r="N9" s="124">
        <f>Environment!L122</f>
        <v>20</v>
      </c>
      <c r="P9" s="29" t="s">
        <v>145</v>
      </c>
      <c r="Q9" s="30">
        <f>Social!L125</f>
        <v>20</v>
      </c>
      <c r="S9" s="76">
        <v>2</v>
      </c>
      <c r="T9" s="129"/>
      <c r="U9" s="322"/>
    </row>
    <row r="10" spans="13:21" ht="30" x14ac:dyDescent="0.25">
      <c r="M10" s="29" t="s">
        <v>146</v>
      </c>
      <c r="N10" s="124">
        <f>Environment!L139</f>
        <v>20</v>
      </c>
      <c r="P10" s="29" t="s">
        <v>214</v>
      </c>
      <c r="Q10" s="30">
        <f>Social!L143</f>
        <v>20</v>
      </c>
      <c r="S10" s="76">
        <v>1</v>
      </c>
      <c r="T10" s="130"/>
      <c r="U10" s="323"/>
    </row>
    <row r="11" spans="13:21" ht="30" x14ac:dyDescent="0.25">
      <c r="M11" s="29" t="s">
        <v>76</v>
      </c>
      <c r="N11" s="124">
        <f>Environment!L176</f>
        <v>20</v>
      </c>
      <c r="P11" s="29" t="s">
        <v>63</v>
      </c>
      <c r="Q11" s="30">
        <f>Social!L161</f>
        <v>20</v>
      </c>
      <c r="S11" s="76">
        <v>0</v>
      </c>
      <c r="T11" s="134"/>
      <c r="U11" s="183" t="s">
        <v>358</v>
      </c>
    </row>
    <row r="12" spans="13:21" ht="29.1" customHeight="1" x14ac:dyDescent="0.25">
      <c r="M12" s="29" t="s">
        <v>149</v>
      </c>
      <c r="N12" s="124">
        <f>Environment!L159</f>
        <v>20</v>
      </c>
      <c r="P12" s="29" t="s">
        <v>215</v>
      </c>
      <c r="Q12" s="30">
        <f>Social!L196</f>
        <v>20</v>
      </c>
      <c r="S12" s="76">
        <v>-1</v>
      </c>
      <c r="T12" s="135"/>
      <c r="U12" s="321" t="s">
        <v>191</v>
      </c>
    </row>
    <row r="13" spans="13:21" x14ac:dyDescent="0.25">
      <c r="M13" s="31"/>
      <c r="N13" s="125"/>
      <c r="P13" s="33" t="s">
        <v>220</v>
      </c>
      <c r="Q13" s="32">
        <f>Social!L179</f>
        <v>20</v>
      </c>
      <c r="S13" s="76">
        <v>-2</v>
      </c>
      <c r="T13" s="136"/>
      <c r="U13" s="322"/>
    </row>
    <row r="14" spans="13:21" x14ac:dyDescent="0.25">
      <c r="M14" s="123"/>
      <c r="S14" s="76">
        <v>-3</v>
      </c>
      <c r="T14" s="136"/>
      <c r="U14" s="322"/>
    </row>
    <row r="15" spans="13:21" x14ac:dyDescent="0.25">
      <c r="M15" s="35" t="s">
        <v>77</v>
      </c>
      <c r="S15" s="76">
        <v>-4</v>
      </c>
      <c r="T15" s="137"/>
      <c r="U15" s="323"/>
    </row>
    <row r="16" spans="13:21" x14ac:dyDescent="0.25">
      <c r="M16" s="39" t="s">
        <v>66</v>
      </c>
      <c r="N16" s="40" t="s">
        <v>62</v>
      </c>
      <c r="O16" s="41"/>
      <c r="P16" s="39" t="s">
        <v>67</v>
      </c>
      <c r="Q16" s="40" t="s">
        <v>62</v>
      </c>
      <c r="S16" s="76">
        <v>-5</v>
      </c>
      <c r="T16" s="138"/>
      <c r="U16" s="321" t="s">
        <v>188</v>
      </c>
    </row>
    <row r="17" spans="1:21" ht="30" x14ac:dyDescent="0.25">
      <c r="M17" s="42" t="s">
        <v>219</v>
      </c>
      <c r="N17" s="43">
        <v>2</v>
      </c>
      <c r="O17" s="41"/>
      <c r="P17" s="42" t="s">
        <v>69</v>
      </c>
      <c r="Q17" s="43">
        <v>2</v>
      </c>
      <c r="S17" s="76">
        <v>-6</v>
      </c>
      <c r="T17" s="139"/>
      <c r="U17" s="322"/>
    </row>
    <row r="18" spans="1:21" ht="30" x14ac:dyDescent="0.25">
      <c r="M18" s="42" t="s">
        <v>216</v>
      </c>
      <c r="N18" s="43">
        <v>2</v>
      </c>
      <c r="O18" s="41"/>
      <c r="P18" s="42" t="s">
        <v>213</v>
      </c>
      <c r="Q18" s="43">
        <v>2</v>
      </c>
      <c r="S18" s="76">
        <v>-7</v>
      </c>
      <c r="T18" s="139"/>
      <c r="U18" s="322"/>
    </row>
    <row r="19" spans="1:21" ht="30" x14ac:dyDescent="0.25">
      <c r="M19" s="42" t="s">
        <v>147</v>
      </c>
      <c r="N19" s="43">
        <v>2</v>
      </c>
      <c r="O19" s="41"/>
      <c r="P19" s="42" t="s">
        <v>72</v>
      </c>
      <c r="Q19" s="43">
        <v>2</v>
      </c>
      <c r="S19" s="76">
        <v>-8</v>
      </c>
      <c r="T19" s="140"/>
      <c r="U19" s="323"/>
    </row>
    <row r="20" spans="1:21" x14ac:dyDescent="0.25">
      <c r="M20" s="42" t="s">
        <v>73</v>
      </c>
      <c r="N20" s="43">
        <v>2</v>
      </c>
      <c r="O20" s="41"/>
      <c r="P20" s="42" t="s">
        <v>64</v>
      </c>
      <c r="Q20" s="43">
        <v>2</v>
      </c>
    </row>
    <row r="21" spans="1:21" x14ac:dyDescent="0.25">
      <c r="M21" s="42" t="s">
        <v>148</v>
      </c>
      <c r="N21" s="43">
        <v>2</v>
      </c>
      <c r="O21" s="41"/>
      <c r="P21" s="42" t="s">
        <v>71</v>
      </c>
      <c r="Q21" s="43">
        <v>2</v>
      </c>
    </row>
    <row r="22" spans="1:21" ht="30" x14ac:dyDescent="0.25">
      <c r="M22" s="42" t="s">
        <v>217</v>
      </c>
      <c r="N22" s="43">
        <v>2</v>
      </c>
      <c r="O22" s="41"/>
      <c r="P22" s="42" t="s">
        <v>145</v>
      </c>
      <c r="Q22" s="43">
        <v>2</v>
      </c>
    </row>
    <row r="23" spans="1:21" ht="30" x14ac:dyDescent="0.25">
      <c r="M23" s="42" t="s">
        <v>218</v>
      </c>
      <c r="N23" s="43">
        <v>2</v>
      </c>
      <c r="O23" s="41"/>
      <c r="P23" s="42" t="s">
        <v>214</v>
      </c>
      <c r="Q23" s="43">
        <v>2</v>
      </c>
      <c r="S23" s="76" t="s">
        <v>356</v>
      </c>
    </row>
    <row r="24" spans="1:21" x14ac:dyDescent="0.25">
      <c r="M24" s="42" t="s">
        <v>146</v>
      </c>
      <c r="N24" s="43">
        <v>2</v>
      </c>
      <c r="O24" s="41"/>
      <c r="P24" s="42" t="s">
        <v>63</v>
      </c>
      <c r="Q24" s="43">
        <v>2</v>
      </c>
    </row>
    <row r="25" spans="1:21" x14ac:dyDescent="0.25">
      <c r="A25" s="53"/>
      <c r="B25" s="53"/>
      <c r="C25" s="53"/>
      <c r="D25" s="53"/>
      <c r="E25" s="53"/>
      <c r="F25" s="53"/>
      <c r="G25" s="53"/>
      <c r="H25" s="53"/>
      <c r="I25" s="53"/>
      <c r="J25" s="53"/>
      <c r="K25" s="53"/>
      <c r="L25" s="53"/>
      <c r="M25" s="42" t="s">
        <v>76</v>
      </c>
      <c r="N25" s="43">
        <v>2</v>
      </c>
      <c r="O25" s="41"/>
      <c r="P25" s="42" t="s">
        <v>215</v>
      </c>
      <c r="Q25" s="43">
        <v>2</v>
      </c>
    </row>
    <row r="26" spans="1:21" ht="30" x14ac:dyDescent="0.25">
      <c r="A26" s="53"/>
      <c r="B26" s="53"/>
      <c r="C26" s="53"/>
      <c r="D26" s="53"/>
      <c r="E26" s="53"/>
      <c r="F26" s="53"/>
      <c r="G26" s="53"/>
      <c r="H26" s="53"/>
      <c r="I26" s="53"/>
      <c r="J26" s="53"/>
      <c r="K26" s="53"/>
      <c r="L26" s="53"/>
      <c r="M26" s="42" t="s">
        <v>149</v>
      </c>
      <c r="N26" s="43">
        <v>2</v>
      </c>
      <c r="P26" s="42" t="s">
        <v>186</v>
      </c>
      <c r="Q26" s="43">
        <v>2</v>
      </c>
    </row>
    <row r="27" spans="1:21" x14ac:dyDescent="0.25">
      <c r="A27" s="53"/>
      <c r="B27" s="53"/>
      <c r="C27" s="53"/>
      <c r="D27" s="53"/>
      <c r="E27" s="53"/>
      <c r="F27" s="53"/>
      <c r="G27" s="53"/>
      <c r="H27" s="53"/>
      <c r="I27" s="53"/>
      <c r="J27" s="53"/>
      <c r="K27" s="53"/>
      <c r="L27" s="53"/>
      <c r="M27" s="42"/>
      <c r="N27" s="43"/>
      <c r="P27" s="42" t="s">
        <v>221</v>
      </c>
      <c r="Q27" s="43"/>
    </row>
    <row r="28" spans="1:21" x14ac:dyDescent="0.25">
      <c r="A28" s="53"/>
      <c r="B28" s="53"/>
      <c r="C28" s="53"/>
      <c r="D28" s="53"/>
      <c r="E28" s="53"/>
      <c r="F28" s="53"/>
      <c r="G28" s="53"/>
      <c r="H28" s="53"/>
      <c r="I28" s="53"/>
      <c r="J28" s="53"/>
      <c r="K28" s="53"/>
      <c r="L28" s="53"/>
    </row>
    <row r="29" spans="1:21" x14ac:dyDescent="0.25">
      <c r="A29" s="53"/>
      <c r="B29" s="53"/>
      <c r="C29" s="53"/>
      <c r="D29" s="53"/>
      <c r="E29" s="53"/>
      <c r="F29" s="53"/>
      <c r="G29" s="53"/>
      <c r="H29" s="53"/>
      <c r="I29" s="53"/>
      <c r="J29" s="53"/>
      <c r="K29" s="53"/>
      <c r="L29" s="53"/>
      <c r="P29" s="42" t="s">
        <v>69</v>
      </c>
      <c r="Q29" s="43">
        <v>2</v>
      </c>
    </row>
    <row r="30" spans="1:21" ht="30" x14ac:dyDescent="0.25">
      <c r="A30" s="53"/>
      <c r="B30" s="53"/>
      <c r="C30" s="53"/>
      <c r="D30" s="53"/>
      <c r="E30" s="53"/>
      <c r="F30" s="53"/>
      <c r="G30" s="53"/>
      <c r="H30" s="53"/>
      <c r="I30" s="53"/>
      <c r="J30" s="53"/>
      <c r="K30" s="53"/>
      <c r="L30" s="53"/>
      <c r="P30" s="42" t="s">
        <v>348</v>
      </c>
      <c r="Q30" s="43">
        <v>2</v>
      </c>
    </row>
    <row r="31" spans="1:21" x14ac:dyDescent="0.25">
      <c r="A31" s="53"/>
      <c r="B31" s="53"/>
      <c r="C31" s="53"/>
      <c r="D31" s="53"/>
      <c r="E31" s="53"/>
      <c r="F31" s="53"/>
      <c r="G31" s="53"/>
      <c r="H31" s="53"/>
      <c r="I31" s="53"/>
      <c r="J31" s="53"/>
      <c r="K31" s="53"/>
      <c r="L31" s="53"/>
      <c r="P31" s="42" t="s">
        <v>72</v>
      </c>
      <c r="Q31" s="43">
        <v>2</v>
      </c>
    </row>
    <row r="32" spans="1:21" x14ac:dyDescent="0.25">
      <c r="A32" s="53"/>
      <c r="B32" s="53"/>
      <c r="C32" s="53"/>
      <c r="D32" s="53"/>
      <c r="E32" s="53"/>
      <c r="F32" s="53"/>
      <c r="G32" s="53"/>
      <c r="H32" s="53"/>
      <c r="I32" s="53"/>
      <c r="J32" s="53"/>
      <c r="K32" s="53"/>
      <c r="L32" s="53"/>
      <c r="P32" s="42" t="s">
        <v>64</v>
      </c>
      <c r="Q32" s="43">
        <v>2</v>
      </c>
    </row>
    <row r="33" spans="1:17" x14ac:dyDescent="0.25">
      <c r="A33" s="53"/>
      <c r="B33" s="53"/>
      <c r="C33" s="53"/>
      <c r="D33" s="53"/>
      <c r="E33" s="53"/>
      <c r="F33" s="53"/>
      <c r="G33" s="53"/>
      <c r="H33" s="53"/>
      <c r="I33" s="53"/>
      <c r="J33" s="53"/>
      <c r="K33" s="53"/>
      <c r="L33" s="53"/>
      <c r="P33" s="42" t="s">
        <v>347</v>
      </c>
      <c r="Q33" s="43">
        <v>2</v>
      </c>
    </row>
    <row r="34" spans="1:17" ht="30" x14ac:dyDescent="0.25">
      <c r="A34" s="53"/>
      <c r="B34" s="53"/>
      <c r="C34" s="53"/>
      <c r="D34" s="53"/>
      <c r="E34" s="53"/>
      <c r="F34" s="53"/>
      <c r="G34" s="53"/>
      <c r="H34" s="53"/>
      <c r="I34" s="53"/>
      <c r="J34" s="53"/>
      <c r="K34" s="53"/>
      <c r="L34" s="53"/>
      <c r="P34" s="42" t="s">
        <v>342</v>
      </c>
      <c r="Q34" s="43">
        <v>2</v>
      </c>
    </row>
    <row r="35" spans="1:17" x14ac:dyDescent="0.25">
      <c r="A35" s="53"/>
      <c r="B35" s="53"/>
      <c r="C35" s="53"/>
      <c r="D35" s="53"/>
      <c r="E35" s="53"/>
      <c r="F35" s="53"/>
      <c r="G35" s="53"/>
      <c r="H35" s="53"/>
      <c r="I35" s="53"/>
      <c r="J35" s="53"/>
      <c r="K35" s="53"/>
      <c r="L35" s="53"/>
      <c r="P35" s="42" t="s">
        <v>145</v>
      </c>
      <c r="Q35" s="43">
        <v>2</v>
      </c>
    </row>
    <row r="36" spans="1:17" ht="30" x14ac:dyDescent="0.25">
      <c r="A36" s="53"/>
      <c r="B36" s="53"/>
      <c r="C36" s="53"/>
      <c r="D36" s="53"/>
      <c r="E36" s="53"/>
      <c r="F36" s="53"/>
      <c r="G36" s="53"/>
      <c r="H36" s="53"/>
      <c r="I36" s="53"/>
      <c r="J36" s="53"/>
      <c r="K36" s="53"/>
      <c r="L36" s="53"/>
      <c r="P36" s="42" t="s">
        <v>349</v>
      </c>
      <c r="Q36" s="43">
        <v>2</v>
      </c>
    </row>
    <row r="37" spans="1:17" x14ac:dyDescent="0.25">
      <c r="A37" s="53"/>
      <c r="B37" s="53"/>
      <c r="C37" s="53"/>
      <c r="D37" s="53"/>
      <c r="E37" s="53"/>
      <c r="F37" s="53"/>
      <c r="G37" s="53"/>
      <c r="H37" s="53"/>
      <c r="I37" s="53"/>
      <c r="J37" s="53"/>
      <c r="K37" s="53"/>
      <c r="L37" s="53"/>
      <c r="P37" s="42" t="s">
        <v>63</v>
      </c>
      <c r="Q37" s="43">
        <v>2</v>
      </c>
    </row>
    <row r="38" spans="1:17" x14ac:dyDescent="0.25">
      <c r="A38" s="53"/>
      <c r="B38" s="53"/>
      <c r="C38" s="53"/>
      <c r="D38" s="53"/>
      <c r="E38" s="53"/>
      <c r="F38" s="53"/>
      <c r="G38" s="53"/>
      <c r="H38" s="53"/>
      <c r="I38" s="53"/>
      <c r="J38" s="53"/>
      <c r="K38" s="53"/>
      <c r="L38" s="53"/>
      <c r="P38" s="42" t="s">
        <v>215</v>
      </c>
      <c r="Q38" s="43">
        <v>2</v>
      </c>
    </row>
    <row r="39" spans="1:17" x14ac:dyDescent="0.25">
      <c r="A39" s="53"/>
      <c r="B39" s="53"/>
      <c r="C39" s="53"/>
      <c r="D39" s="53"/>
      <c r="E39" s="53"/>
      <c r="F39" s="53"/>
      <c r="G39" s="53"/>
      <c r="H39" s="53"/>
      <c r="I39" s="53"/>
      <c r="J39" s="53"/>
      <c r="K39" s="53"/>
      <c r="L39" s="53"/>
      <c r="P39" s="42" t="s">
        <v>220</v>
      </c>
      <c r="Q39" s="43">
        <v>2</v>
      </c>
    </row>
    <row r="40" spans="1:17" x14ac:dyDescent="0.25">
      <c r="A40" s="53"/>
      <c r="B40" s="53"/>
      <c r="C40" s="53"/>
      <c r="D40" s="53"/>
      <c r="E40" s="53"/>
      <c r="F40" s="53"/>
      <c r="G40" s="53"/>
      <c r="H40" s="53"/>
      <c r="I40" s="53"/>
      <c r="J40" s="53"/>
      <c r="K40" s="53"/>
      <c r="L40" s="53"/>
    </row>
    <row r="41" spans="1:17" x14ac:dyDescent="0.25">
      <c r="A41" s="53"/>
      <c r="B41" s="53"/>
      <c r="C41" s="53"/>
      <c r="D41" s="53"/>
      <c r="E41" s="53"/>
      <c r="F41" s="53"/>
      <c r="G41" s="53"/>
      <c r="H41" s="53"/>
      <c r="I41" s="53"/>
      <c r="J41" s="53"/>
      <c r="K41" s="53"/>
      <c r="L41" s="53"/>
    </row>
    <row r="42" spans="1:17" x14ac:dyDescent="0.25">
      <c r="A42" s="53"/>
      <c r="B42" s="53"/>
      <c r="C42" s="53"/>
      <c r="D42" s="53"/>
      <c r="E42" s="53"/>
      <c r="F42" s="53"/>
      <c r="G42" s="53"/>
      <c r="H42" s="53"/>
      <c r="I42" s="53"/>
      <c r="J42" s="53"/>
      <c r="K42" s="53"/>
      <c r="L42" s="53"/>
    </row>
    <row r="43" spans="1:17" x14ac:dyDescent="0.25">
      <c r="A43" s="53"/>
      <c r="B43" s="53"/>
      <c r="C43" s="53"/>
      <c r="D43" s="53"/>
      <c r="E43" s="53"/>
      <c r="F43" s="53"/>
      <c r="G43" s="53"/>
      <c r="H43" s="53"/>
      <c r="I43" s="53"/>
      <c r="J43" s="53"/>
      <c r="K43" s="53"/>
      <c r="L43" s="53"/>
    </row>
    <row r="44" spans="1:17" x14ac:dyDescent="0.25">
      <c r="A44" s="53"/>
      <c r="B44" s="53"/>
      <c r="C44" s="53"/>
      <c r="D44" s="53"/>
      <c r="E44" s="53"/>
      <c r="F44" s="53"/>
      <c r="G44" s="53"/>
      <c r="H44" s="53"/>
      <c r="I44" s="53"/>
      <c r="J44" s="53"/>
      <c r="K44" s="53"/>
      <c r="L44" s="53"/>
    </row>
    <row r="45" spans="1:17" x14ac:dyDescent="0.25">
      <c r="A45" s="53"/>
      <c r="B45" s="53"/>
      <c r="C45" s="53"/>
      <c r="D45" s="53"/>
      <c r="E45" s="53"/>
      <c r="F45" s="53"/>
      <c r="G45" s="53"/>
      <c r="H45" s="53"/>
      <c r="I45" s="53"/>
      <c r="J45" s="53"/>
      <c r="K45" s="53"/>
      <c r="L45" s="53"/>
    </row>
    <row r="46" spans="1:17" x14ac:dyDescent="0.25">
      <c r="A46" s="53"/>
      <c r="B46" s="53"/>
      <c r="C46" s="53"/>
      <c r="D46" s="53"/>
      <c r="E46" s="53"/>
      <c r="F46" s="53"/>
      <c r="G46" s="53"/>
      <c r="H46" s="53"/>
      <c r="I46" s="53"/>
      <c r="J46" s="53"/>
      <c r="K46" s="53"/>
      <c r="L46" s="53"/>
    </row>
    <row r="47" spans="1:17" x14ac:dyDescent="0.25">
      <c r="A47" s="53"/>
      <c r="B47" s="53"/>
      <c r="C47" s="53"/>
      <c r="D47" s="53"/>
      <c r="E47" s="53"/>
      <c r="F47" s="53"/>
      <c r="G47" s="53"/>
      <c r="H47" s="53"/>
      <c r="I47" s="53"/>
      <c r="J47" s="53"/>
      <c r="K47" s="53"/>
      <c r="L47" s="53"/>
    </row>
    <row r="50" spans="2:9" x14ac:dyDescent="0.25">
      <c r="E50" s="21"/>
      <c r="F50" s="21"/>
    </row>
    <row r="51" spans="2:9" x14ac:dyDescent="0.25">
      <c r="E51" s="21"/>
      <c r="F51" s="21"/>
      <c r="G51" s="21"/>
      <c r="H51" s="21"/>
    </row>
    <row r="52" spans="2:9" x14ac:dyDescent="0.25">
      <c r="E52" s="21"/>
      <c r="F52" s="21"/>
      <c r="G52" s="21"/>
      <c r="H52" s="21"/>
    </row>
    <row r="53" spans="2:9" x14ac:dyDescent="0.25">
      <c r="C53" s="21"/>
      <c r="D53" s="21"/>
      <c r="G53" s="21"/>
      <c r="H53" s="21"/>
    </row>
    <row r="54" spans="2:9" x14ac:dyDescent="0.25">
      <c r="C54" s="21"/>
      <c r="D54" s="21"/>
      <c r="G54" s="21"/>
      <c r="H54" s="21"/>
    </row>
    <row r="55" spans="2:9" x14ac:dyDescent="0.25">
      <c r="C55" s="21"/>
      <c r="D55" s="21"/>
      <c r="G55" s="21"/>
      <c r="H55" s="21"/>
      <c r="I55" s="21"/>
    </row>
    <row r="56" spans="2:9" x14ac:dyDescent="0.25">
      <c r="H56" s="21"/>
      <c r="I56" s="21"/>
    </row>
    <row r="57" spans="2:9" x14ac:dyDescent="0.25">
      <c r="B57" s="21"/>
      <c r="C57" s="21"/>
      <c r="H57" s="21"/>
      <c r="I57" s="21"/>
    </row>
    <row r="58" spans="2:9" x14ac:dyDescent="0.25">
      <c r="B58" s="21"/>
      <c r="C58" s="21"/>
      <c r="G58" s="21"/>
      <c r="H58" s="21"/>
      <c r="I58" s="21"/>
    </row>
    <row r="59" spans="2:9" x14ac:dyDescent="0.25">
      <c r="B59" s="21"/>
      <c r="C59" s="21"/>
      <c r="G59" s="21"/>
      <c r="H59" s="21"/>
      <c r="I59" s="21"/>
    </row>
    <row r="60" spans="2:9" x14ac:dyDescent="0.25">
      <c r="G60" s="21"/>
      <c r="H60" s="21"/>
    </row>
    <row r="61" spans="2:9" x14ac:dyDescent="0.25">
      <c r="C61" s="21"/>
      <c r="D61" s="21"/>
      <c r="G61" s="21"/>
      <c r="H61" s="21"/>
    </row>
    <row r="62" spans="2:9" x14ac:dyDescent="0.25">
      <c r="C62" s="21"/>
      <c r="D62" s="21"/>
      <c r="G62" s="21"/>
      <c r="H62" s="21"/>
    </row>
    <row r="63" spans="2:9" x14ac:dyDescent="0.25">
      <c r="C63" s="21"/>
      <c r="D63" s="21"/>
      <c r="G63" s="21"/>
      <c r="H63" s="21"/>
    </row>
    <row r="65" spans="4:5" x14ac:dyDescent="0.25">
      <c r="D65" s="21"/>
      <c r="E65" s="21"/>
    </row>
    <row r="66" spans="4:5" x14ac:dyDescent="0.25">
      <c r="D66" s="21"/>
      <c r="E66" s="21"/>
    </row>
    <row r="67" spans="4:5" x14ac:dyDescent="0.25">
      <c r="D67" s="21"/>
      <c r="E67" s="21"/>
    </row>
  </sheetData>
  <mergeCells count="5">
    <mergeCell ref="U3:U6"/>
    <mergeCell ref="U7:U10"/>
    <mergeCell ref="U16:U19"/>
    <mergeCell ref="U12:U15"/>
    <mergeCell ref="M1:S1"/>
  </mergeCells>
  <conditionalFormatting sqref="N3:N12">
    <cfRule type="cellIs" dxfId="20" priority="6" operator="between">
      <formula>-5</formula>
      <formula>-8</formula>
    </cfRule>
    <cfRule type="cellIs" dxfId="19" priority="7" operator="between">
      <formula>-1</formula>
      <formula>-4</formula>
    </cfRule>
    <cfRule type="cellIs" dxfId="18" priority="8" operator="equal">
      <formula>0</formula>
    </cfRule>
    <cfRule type="cellIs" dxfId="17" priority="9" operator="between">
      <formula>1</formula>
      <formula>4</formula>
    </cfRule>
    <cfRule type="cellIs" dxfId="16" priority="10" operator="between">
      <formula>5</formula>
      <formula>8</formula>
    </cfRule>
  </conditionalFormatting>
  <conditionalFormatting sqref="Q3:Q13">
    <cfRule type="cellIs" dxfId="15" priority="1" operator="between">
      <formula>-5</formula>
      <formula>-8</formula>
    </cfRule>
    <cfRule type="cellIs" dxfId="14" priority="2" operator="between">
      <formula>-1</formula>
      <formula>-4</formula>
    </cfRule>
    <cfRule type="cellIs" dxfId="13" priority="3" operator="equal">
      <formula>0</formula>
    </cfRule>
    <cfRule type="cellIs" dxfId="12" priority="4" operator="between">
      <formula>1</formula>
      <formula>4</formula>
    </cfRule>
    <cfRule type="cellIs" dxfId="11" priority="5" operator="between">
      <formula>5</formula>
      <formula>8</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N4:Y36"/>
  <sheetViews>
    <sheetView showGridLines="0" topLeftCell="A6" zoomScale="37" zoomScaleNormal="100" workbookViewId="0">
      <selection activeCell="L35" sqref="L35"/>
    </sheetView>
  </sheetViews>
  <sheetFormatPr defaultRowHeight="15" x14ac:dyDescent="0.25"/>
  <cols>
    <col min="15" max="15" width="8.7109375" customWidth="1"/>
  </cols>
  <sheetData>
    <row r="4" spans="14:19" x14ac:dyDescent="0.25">
      <c r="N4" s="325" t="s">
        <v>427</v>
      </c>
      <c r="O4" s="325"/>
      <c r="P4" s="325"/>
      <c r="Q4" s="325"/>
      <c r="R4" s="325"/>
    </row>
    <row r="5" spans="14:19" x14ac:dyDescent="0.25">
      <c r="N5" s="326"/>
      <c r="O5" s="326"/>
      <c r="P5" s="326"/>
      <c r="Q5" s="326"/>
      <c r="R5" s="326"/>
    </row>
    <row r="6" spans="14:19" x14ac:dyDescent="0.25">
      <c r="N6" s="339"/>
      <c r="O6" s="342" t="s">
        <v>189</v>
      </c>
      <c r="P6" s="342"/>
      <c r="Q6" s="342"/>
      <c r="R6" s="343"/>
    </row>
    <row r="7" spans="14:19" x14ac:dyDescent="0.25">
      <c r="N7" s="340"/>
      <c r="O7" s="344"/>
      <c r="P7" s="344"/>
      <c r="Q7" s="344"/>
      <c r="R7" s="345"/>
    </row>
    <row r="8" spans="14:19" x14ac:dyDescent="0.25">
      <c r="N8" s="340"/>
      <c r="O8" s="344"/>
      <c r="P8" s="344"/>
      <c r="Q8" s="344"/>
      <c r="R8" s="345"/>
    </row>
    <row r="9" spans="14:19" x14ac:dyDescent="0.25">
      <c r="N9" s="341"/>
      <c r="O9" s="346"/>
      <c r="P9" s="346"/>
      <c r="Q9" s="346"/>
      <c r="R9" s="347"/>
    </row>
    <row r="10" spans="14:19" x14ac:dyDescent="0.25">
      <c r="N10" s="348"/>
      <c r="O10" s="327" t="s">
        <v>190</v>
      </c>
      <c r="P10" s="327"/>
      <c r="Q10" s="327"/>
      <c r="R10" s="328"/>
    </row>
    <row r="11" spans="14:19" x14ac:dyDescent="0.25">
      <c r="N11" s="349"/>
      <c r="O11" s="329"/>
      <c r="P11" s="329"/>
      <c r="Q11" s="329"/>
      <c r="R11" s="330"/>
    </row>
    <row r="12" spans="14:19" x14ac:dyDescent="0.25">
      <c r="N12" s="349"/>
      <c r="O12" s="329"/>
      <c r="P12" s="329"/>
      <c r="Q12" s="329"/>
      <c r="R12" s="330"/>
    </row>
    <row r="13" spans="14:19" x14ac:dyDescent="0.25">
      <c r="N13" s="350"/>
      <c r="O13" s="331"/>
      <c r="P13" s="331"/>
      <c r="Q13" s="331"/>
      <c r="R13" s="332"/>
    </row>
    <row r="14" spans="14:19" x14ac:dyDescent="0.25">
      <c r="N14" s="204"/>
      <c r="O14" s="327" t="s">
        <v>358</v>
      </c>
      <c r="P14" s="327"/>
      <c r="Q14" s="327"/>
      <c r="R14" s="328"/>
      <c r="S14" s="21"/>
    </row>
    <row r="15" spans="14:19" x14ac:dyDescent="0.25">
      <c r="N15" s="203"/>
      <c r="O15" s="329"/>
      <c r="P15" s="329"/>
      <c r="Q15" s="329"/>
      <c r="R15" s="330"/>
      <c r="S15" s="21"/>
    </row>
    <row r="16" spans="14:19" x14ac:dyDescent="0.25">
      <c r="N16" s="203"/>
      <c r="O16" s="329"/>
      <c r="P16" s="329"/>
      <c r="Q16" s="329"/>
      <c r="R16" s="330"/>
      <c r="S16" s="21"/>
    </row>
    <row r="17" spans="14:19" x14ac:dyDescent="0.25">
      <c r="N17" s="205"/>
      <c r="O17" s="331"/>
      <c r="P17" s="331"/>
      <c r="Q17" s="331"/>
      <c r="R17" s="332"/>
      <c r="S17" s="21"/>
    </row>
    <row r="18" spans="14:19" x14ac:dyDescent="0.25">
      <c r="N18" s="333"/>
      <c r="O18" s="327" t="s">
        <v>191</v>
      </c>
      <c r="P18" s="327"/>
      <c r="Q18" s="327"/>
      <c r="R18" s="328"/>
    </row>
    <row r="19" spans="14:19" x14ac:dyDescent="0.25">
      <c r="N19" s="334"/>
      <c r="O19" s="329"/>
      <c r="P19" s="329"/>
      <c r="Q19" s="329"/>
      <c r="R19" s="330"/>
    </row>
    <row r="20" spans="14:19" x14ac:dyDescent="0.25">
      <c r="N20" s="334"/>
      <c r="O20" s="329"/>
      <c r="P20" s="329"/>
      <c r="Q20" s="329"/>
      <c r="R20" s="330"/>
    </row>
    <row r="21" spans="14:19" x14ac:dyDescent="0.25">
      <c r="N21" s="335"/>
      <c r="O21" s="331"/>
      <c r="P21" s="331"/>
      <c r="Q21" s="331"/>
      <c r="R21" s="332"/>
    </row>
    <row r="22" spans="14:19" x14ac:dyDescent="0.25">
      <c r="N22" s="336"/>
      <c r="O22" s="327" t="s">
        <v>188</v>
      </c>
      <c r="P22" s="327"/>
      <c r="Q22" s="327"/>
      <c r="R22" s="328"/>
    </row>
    <row r="23" spans="14:19" x14ac:dyDescent="0.25">
      <c r="N23" s="337"/>
      <c r="O23" s="329"/>
      <c r="P23" s="329"/>
      <c r="Q23" s="329"/>
      <c r="R23" s="330"/>
    </row>
    <row r="24" spans="14:19" x14ac:dyDescent="0.25">
      <c r="N24" s="337"/>
      <c r="O24" s="329"/>
      <c r="P24" s="329"/>
      <c r="Q24" s="329"/>
      <c r="R24" s="330"/>
    </row>
    <row r="25" spans="14:19" x14ac:dyDescent="0.25">
      <c r="N25" s="338"/>
      <c r="O25" s="331"/>
      <c r="P25" s="331"/>
      <c r="Q25" s="331"/>
      <c r="R25" s="332"/>
    </row>
    <row r="36" spans="25:25" x14ac:dyDescent="0.25">
      <c r="Y36" s="238"/>
    </row>
  </sheetData>
  <mergeCells count="10">
    <mergeCell ref="N4:R5"/>
    <mergeCell ref="O14:R17"/>
    <mergeCell ref="N18:N21"/>
    <mergeCell ref="N22:N25"/>
    <mergeCell ref="O18:R21"/>
    <mergeCell ref="O22:R25"/>
    <mergeCell ref="N6:N9"/>
    <mergeCell ref="O6:R9"/>
    <mergeCell ref="N10:N13"/>
    <mergeCell ref="O10:R13"/>
  </mergeCells>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O165"/>
  <sheetViews>
    <sheetView showGridLines="0" topLeftCell="A3" zoomScale="72" zoomScaleNormal="120" workbookViewId="0">
      <selection activeCell="F12" sqref="F12"/>
    </sheetView>
  </sheetViews>
  <sheetFormatPr defaultRowHeight="15" x14ac:dyDescent="0.25"/>
  <cols>
    <col min="1" max="1" width="13.42578125" customWidth="1"/>
    <col min="4" max="4" width="17.5703125" customWidth="1"/>
    <col min="6" max="6" width="28.28515625" customWidth="1"/>
    <col min="7" max="7" width="4.28515625" style="78" customWidth="1"/>
    <col min="8" max="8" width="23.7109375" style="78" bestFit="1" customWidth="1"/>
    <col min="9" max="9" width="8.85546875" customWidth="1"/>
    <col min="10" max="10" width="38.140625" customWidth="1"/>
    <col min="11" max="11" width="53.28515625" customWidth="1"/>
    <col min="12" max="12" width="12.42578125" customWidth="1"/>
    <col min="13" max="13" width="31.85546875" customWidth="1"/>
    <col min="14" max="14" width="27.140625" customWidth="1"/>
    <col min="15" max="15" width="26.28515625" customWidth="1"/>
  </cols>
  <sheetData>
    <row r="1" spans="1:15" ht="18.75" x14ac:dyDescent="0.3">
      <c r="A1" s="75" t="s">
        <v>355</v>
      </c>
      <c r="B1">
        <f>'Project Details'!B7</f>
        <v>0</v>
      </c>
      <c r="G1" s="21"/>
      <c r="H1" s="351" t="s">
        <v>281</v>
      </c>
      <c r="I1" s="351"/>
      <c r="J1" s="351"/>
      <c r="K1" s="351"/>
      <c r="L1" s="351"/>
      <c r="M1" s="351"/>
    </row>
    <row r="2" spans="1:15" x14ac:dyDescent="0.25">
      <c r="A2" s="21"/>
      <c r="B2" s="21"/>
      <c r="C2" s="21"/>
      <c r="D2" s="21"/>
      <c r="E2" s="21"/>
      <c r="F2" s="21"/>
    </row>
    <row r="3" spans="1:15" s="78" customFormat="1" x14ac:dyDescent="0.25">
      <c r="A3" s="21"/>
      <c r="B3" s="21"/>
      <c r="C3" s="21"/>
      <c r="D3" s="21"/>
      <c r="E3" s="21"/>
      <c r="F3" s="21"/>
      <c r="H3" s="167" t="s">
        <v>279</v>
      </c>
      <c r="I3" s="168" t="s">
        <v>62</v>
      </c>
      <c r="J3" s="168" t="s">
        <v>277</v>
      </c>
      <c r="K3" s="168" t="s">
        <v>280</v>
      </c>
      <c r="L3" s="168" t="s">
        <v>282</v>
      </c>
      <c r="M3" s="168" t="s">
        <v>308</v>
      </c>
      <c r="N3" s="169" t="s">
        <v>283</v>
      </c>
      <c r="O3" s="196" t="s">
        <v>396</v>
      </c>
    </row>
    <row r="4" spans="1:15" s="78" customFormat="1" ht="156.94999999999999" customHeight="1" x14ac:dyDescent="0.25">
      <c r="A4" s="21"/>
      <c r="B4" s="21"/>
      <c r="C4" s="21"/>
      <c r="D4" s="21"/>
      <c r="E4" s="21"/>
      <c r="F4" s="21"/>
      <c r="H4" s="165" t="s">
        <v>74</v>
      </c>
      <c r="I4" s="176">
        <f>IF('Env Wheel'!I3=20,0,'Env Wheel'!I3)</f>
        <v>0</v>
      </c>
      <c r="J4" s="171" t="str">
        <f>IF(I4=0, "No action required.",IF(I4&gt;0,"No action required",IF(I4&lt;-3, "Review - changes needed before proceeding",IF(I4&lt;0&gt;-4,"Review - identify possible improvements",""))))</f>
        <v>No action required.</v>
      </c>
      <c r="K4" s="164">
        <f>Environment!C22</f>
        <v>0</v>
      </c>
      <c r="L4" s="224"/>
      <c r="M4" s="226"/>
      <c r="N4" s="229"/>
      <c r="O4" s="1"/>
    </row>
    <row r="5" spans="1:15" s="78" customFormat="1" x14ac:dyDescent="0.25">
      <c r="A5" s="21"/>
      <c r="B5" s="21"/>
      <c r="C5" s="21"/>
      <c r="D5" s="21"/>
      <c r="E5" s="21"/>
      <c r="F5" s="21"/>
      <c r="H5" s="170" t="s">
        <v>75</v>
      </c>
      <c r="I5" s="176">
        <f>IF('Env Wheel'!I4=20,0,'Env Wheel'!I4)</f>
        <v>0</v>
      </c>
      <c r="J5" s="171" t="str">
        <f>IF(I5=0, "No action required.",IF(I5&gt;0,"No action required",IF(I5&lt;-3, "Review - changes needed before proceeding",IF(I5&lt;0&gt;-4,"Review - identify possible improvements",""))))</f>
        <v>No action required.</v>
      </c>
      <c r="K5" s="172">
        <f>Environment!C39</f>
        <v>0</v>
      </c>
      <c r="L5" s="225"/>
      <c r="M5" s="227"/>
      <c r="N5" s="230"/>
      <c r="O5" s="1"/>
    </row>
    <row r="6" spans="1:15" s="78" customFormat="1" x14ac:dyDescent="0.25">
      <c r="A6" s="21"/>
      <c r="B6" s="21"/>
      <c r="C6" s="21"/>
      <c r="D6" s="21"/>
      <c r="E6" s="21"/>
      <c r="F6" s="21"/>
      <c r="H6" s="170" t="s">
        <v>147</v>
      </c>
      <c r="I6" s="176">
        <f>IF('Env Wheel'!I5=20,0,'Env Wheel'!I5)</f>
        <v>0</v>
      </c>
      <c r="J6" s="171" t="str">
        <f t="shared" ref="J6:J13" si="0">IF(I6=0, "No action required.",IF(I6&gt;0,"No action required",IF(I6&lt;-3, "Review - changes needed before proceeding",IF(I6&lt;0&gt;-4,"Review - identify possible improvements",""))))</f>
        <v>No action required.</v>
      </c>
      <c r="K6" s="172">
        <f>Environment!C56</f>
        <v>0</v>
      </c>
      <c r="L6" s="225"/>
      <c r="M6" s="227"/>
      <c r="N6" s="230"/>
      <c r="O6" s="1"/>
    </row>
    <row r="7" spans="1:15" s="78" customFormat="1" x14ac:dyDescent="0.25">
      <c r="A7" s="21"/>
      <c r="B7" s="21"/>
      <c r="C7" s="21"/>
      <c r="D7" s="21"/>
      <c r="E7" s="21"/>
      <c r="F7" s="21"/>
      <c r="H7" s="170" t="s">
        <v>68</v>
      </c>
      <c r="I7" s="176">
        <f>IF('Env Wheel'!I6=20,0,'Env Wheel'!I6)</f>
        <v>0</v>
      </c>
      <c r="J7" s="171" t="str">
        <f t="shared" si="0"/>
        <v>No action required.</v>
      </c>
      <c r="K7" s="172">
        <f>Environment!C73</f>
        <v>0</v>
      </c>
      <c r="L7" s="225"/>
      <c r="M7" s="227"/>
      <c r="N7" s="230"/>
      <c r="O7" s="1"/>
    </row>
    <row r="8" spans="1:15" s="78" customFormat="1" x14ac:dyDescent="0.25">
      <c r="A8" s="21"/>
      <c r="B8" s="21"/>
      <c r="C8" s="21"/>
      <c r="D8" s="21"/>
      <c r="E8" s="21"/>
      <c r="F8" s="21"/>
      <c r="H8" s="170" t="s">
        <v>73</v>
      </c>
      <c r="I8" s="176">
        <f>IF('Env Wheel'!I7=20,0,'Env Wheel'!I7)</f>
        <v>0</v>
      </c>
      <c r="J8" s="171" t="str">
        <f t="shared" si="0"/>
        <v>No action required.</v>
      </c>
      <c r="K8" s="172">
        <f>Environment!C90</f>
        <v>0</v>
      </c>
      <c r="L8" s="225"/>
      <c r="M8" s="227"/>
      <c r="N8" s="230"/>
      <c r="O8" s="1"/>
    </row>
    <row r="9" spans="1:15" s="78" customFormat="1" x14ac:dyDescent="0.25">
      <c r="A9" s="21"/>
      <c r="B9" s="21"/>
      <c r="C9" s="21"/>
      <c r="D9" s="21"/>
      <c r="E9" s="21"/>
      <c r="F9" s="21"/>
      <c r="H9" s="170" t="s">
        <v>185</v>
      </c>
      <c r="I9" s="176">
        <f>IF('Env Wheel'!I8=20,0,'Env Wheel'!I8)</f>
        <v>0</v>
      </c>
      <c r="J9" s="171" t="str">
        <f t="shared" si="0"/>
        <v>No action required.</v>
      </c>
      <c r="K9" s="172">
        <f>Environment!C107</f>
        <v>0</v>
      </c>
      <c r="L9" s="225"/>
      <c r="M9" s="227"/>
      <c r="N9" s="230"/>
      <c r="O9" s="1"/>
    </row>
    <row r="10" spans="1:15" s="78" customFormat="1" ht="30" x14ac:dyDescent="0.25">
      <c r="A10" s="21"/>
      <c r="B10" s="21"/>
      <c r="C10" s="21"/>
      <c r="D10" s="21"/>
      <c r="E10" s="21"/>
      <c r="F10" s="21"/>
      <c r="H10" s="170" t="s">
        <v>218</v>
      </c>
      <c r="I10" s="176">
        <f>IF('Env Wheel'!I9=20,0,'Env Wheel'!I9)</f>
        <v>0</v>
      </c>
      <c r="J10" s="171" t="str">
        <f t="shared" si="0"/>
        <v>No action required.</v>
      </c>
      <c r="K10" s="172">
        <f>Environment!C124</f>
        <v>0</v>
      </c>
      <c r="L10" s="225"/>
      <c r="M10" s="227"/>
      <c r="N10" s="230"/>
      <c r="O10" s="1"/>
    </row>
    <row r="11" spans="1:15" s="78" customFormat="1" x14ac:dyDescent="0.25">
      <c r="A11" s="21"/>
      <c r="B11" s="21"/>
      <c r="C11" s="21"/>
      <c r="D11" s="21"/>
      <c r="E11" s="21"/>
      <c r="F11" s="21"/>
      <c r="H11" s="170" t="s">
        <v>146</v>
      </c>
      <c r="I11" s="176">
        <f>IF('Env Wheel'!I10=20,0,'Env Wheel'!I10)</f>
        <v>0</v>
      </c>
      <c r="J11" s="171" t="str">
        <f t="shared" si="0"/>
        <v>No action required.</v>
      </c>
      <c r="K11" s="172">
        <f>Environment!C144</f>
        <v>0</v>
      </c>
      <c r="L11" s="225"/>
      <c r="M11" s="227"/>
      <c r="N11" s="230"/>
      <c r="O11" s="1"/>
    </row>
    <row r="12" spans="1:15" s="78" customFormat="1" ht="159" customHeight="1" x14ac:dyDescent="0.25">
      <c r="A12" s="21"/>
      <c r="B12" s="21"/>
      <c r="C12" s="21"/>
      <c r="D12" s="21"/>
      <c r="H12" s="165" t="s">
        <v>673</v>
      </c>
      <c r="I12" s="176">
        <f>IF('Env Wheel'!I11=20,0,'Env Wheel'!I11)</f>
        <v>0</v>
      </c>
      <c r="J12" s="171" t="str">
        <f t="shared" si="0"/>
        <v>No action required.</v>
      </c>
      <c r="K12" s="164">
        <f>Environment!C161</f>
        <v>0</v>
      </c>
      <c r="L12" s="224"/>
      <c r="M12" s="228"/>
      <c r="N12" s="229"/>
      <c r="O12" s="1"/>
    </row>
    <row r="13" spans="1:15" s="78" customFormat="1" x14ac:dyDescent="0.25">
      <c r="A13" s="21"/>
      <c r="B13" s="21"/>
      <c r="C13" s="21"/>
      <c r="D13" s="21"/>
      <c r="E13" s="21"/>
      <c r="F13" s="21"/>
      <c r="H13" s="165" t="s">
        <v>76</v>
      </c>
      <c r="I13" s="176">
        <f>IF('Env Wheel'!I12=20,0,'Env Wheel'!I12)</f>
        <v>0</v>
      </c>
      <c r="J13" s="171" t="str">
        <f t="shared" si="0"/>
        <v>No action required.</v>
      </c>
      <c r="K13" s="164">
        <f>Environment!C178</f>
        <v>0</v>
      </c>
      <c r="L13" s="224"/>
      <c r="M13" s="228"/>
      <c r="N13" s="229"/>
      <c r="O13" s="1"/>
    </row>
    <row r="14" spans="1:15" s="78" customFormat="1" x14ac:dyDescent="0.25">
      <c r="A14" s="21"/>
      <c r="B14" s="21"/>
      <c r="C14" s="21"/>
      <c r="D14" s="21"/>
      <c r="E14" s="21"/>
      <c r="F14" s="21"/>
      <c r="M14" s="162"/>
    </row>
    <row r="15" spans="1:15" s="78" customFormat="1" x14ac:dyDescent="0.25">
      <c r="A15" s="21"/>
      <c r="B15" s="21"/>
      <c r="C15" s="21"/>
      <c r="D15" s="21"/>
      <c r="E15" s="21"/>
      <c r="F15" s="21"/>
      <c r="H15" s="167" t="s">
        <v>278</v>
      </c>
      <c r="I15" s="168" t="s">
        <v>62</v>
      </c>
      <c r="J15" s="168" t="s">
        <v>277</v>
      </c>
      <c r="K15" s="168" t="s">
        <v>280</v>
      </c>
      <c r="L15" s="168" t="s">
        <v>282</v>
      </c>
      <c r="M15" s="168" t="s">
        <v>308</v>
      </c>
      <c r="N15" s="169" t="s">
        <v>283</v>
      </c>
      <c r="O15" s="196" t="s">
        <v>396</v>
      </c>
    </row>
    <row r="16" spans="1:15" s="78" customFormat="1" x14ac:dyDescent="0.25">
      <c r="A16" s="21"/>
      <c r="B16" s="21"/>
      <c r="C16" s="21"/>
      <c r="D16" s="21"/>
      <c r="E16" s="21"/>
      <c r="F16" s="21"/>
      <c r="H16" s="33" t="s">
        <v>69</v>
      </c>
      <c r="I16" s="177">
        <f>IF('Social Wheel'!I3=20,0,'Social Wheel'!I3)</f>
        <v>0</v>
      </c>
      <c r="J16" s="163" t="str">
        <f>IF(I16=0, "No action required.",IF(I16&gt;0,"No action required",IF(I16&lt;-3, "Review - changes needed before proceeding",IF(I16&lt;0&gt;-4,"Review - identify possible improvements",""))))</f>
        <v>No action required.</v>
      </c>
      <c r="K16" s="166">
        <f>Social!C22</f>
        <v>0</v>
      </c>
      <c r="L16" s="235"/>
      <c r="M16" s="231"/>
      <c r="N16" s="229"/>
      <c r="O16" s="1"/>
    </row>
    <row r="17" spans="1:15" s="78" customFormat="1" x14ac:dyDescent="0.25">
      <c r="A17" s="21"/>
      <c r="B17" s="21"/>
      <c r="C17" s="21"/>
      <c r="D17" s="21"/>
      <c r="E17" s="21"/>
      <c r="F17" s="21"/>
      <c r="H17" s="173" t="s">
        <v>70</v>
      </c>
      <c r="I17" s="177">
        <f>IF('Social Wheel'!I4=20,0,'Social Wheel'!I4)</f>
        <v>0</v>
      </c>
      <c r="J17" s="163" t="str">
        <f t="shared" ref="J17:J26" si="1">IF(I17=0, "No action required.",IF(I17&gt;0,"No action required",IF(I17&lt;-3, "Review - changes needed before proceeding",IF(I17&lt;0&gt;-4,"Review - identify possible improvements",""))))</f>
        <v>No action required.</v>
      </c>
      <c r="K17" s="174">
        <f>Social!C39</f>
        <v>0</v>
      </c>
      <c r="L17" s="236"/>
      <c r="M17" s="232"/>
      <c r="N17" s="230"/>
      <c r="O17" s="1"/>
    </row>
    <row r="18" spans="1:15" s="78" customFormat="1" x14ac:dyDescent="0.25">
      <c r="A18" s="21"/>
      <c r="B18" s="21"/>
      <c r="C18" s="21"/>
      <c r="D18" s="21"/>
      <c r="E18" s="21"/>
      <c r="F18" s="21"/>
      <c r="H18" s="173" t="s">
        <v>72</v>
      </c>
      <c r="I18" s="177">
        <f>IF('Social Wheel'!I5=20,0,'Social Wheel'!I5)</f>
        <v>0</v>
      </c>
      <c r="J18" s="163" t="str">
        <f t="shared" si="1"/>
        <v>No action required.</v>
      </c>
      <c r="K18" s="174">
        <f>Social!C56</f>
        <v>0</v>
      </c>
      <c r="L18" s="236"/>
      <c r="M18" s="232"/>
      <c r="N18" s="230"/>
      <c r="O18" s="1"/>
    </row>
    <row r="19" spans="1:15" x14ac:dyDescent="0.25">
      <c r="A19" s="21"/>
      <c r="B19" s="21"/>
      <c r="C19" s="21"/>
      <c r="D19" s="21"/>
      <c r="E19" s="21"/>
      <c r="F19" s="21"/>
      <c r="H19" s="173" t="s">
        <v>64</v>
      </c>
      <c r="I19" s="177">
        <f>IF('Social Wheel'!I6=20,0,'Social Wheel'!I6)</f>
        <v>0</v>
      </c>
      <c r="J19" s="163" t="str">
        <f t="shared" si="1"/>
        <v>No action required.</v>
      </c>
      <c r="K19" s="174">
        <f>Social!C73</f>
        <v>0</v>
      </c>
      <c r="L19" s="236"/>
      <c r="M19" s="232"/>
      <c r="N19" s="230"/>
      <c r="O19" s="1"/>
    </row>
    <row r="20" spans="1:15" s="78" customFormat="1" x14ac:dyDescent="0.25">
      <c r="A20" s="21"/>
      <c r="B20" s="21"/>
      <c r="C20" s="21"/>
      <c r="D20" s="21"/>
      <c r="E20" s="21"/>
      <c r="F20" s="21"/>
      <c r="H20" s="173" t="s">
        <v>71</v>
      </c>
      <c r="I20" s="177">
        <f>IF('Social Wheel'!I7=20,0,'Social Wheel'!I7)</f>
        <v>0</v>
      </c>
      <c r="J20" s="163" t="str">
        <f t="shared" si="1"/>
        <v>No action required.</v>
      </c>
      <c r="K20" s="174">
        <f>Social!C91</f>
        <v>0</v>
      </c>
      <c r="L20" s="236"/>
      <c r="M20" s="233"/>
      <c r="N20" s="230"/>
      <c r="O20" s="1"/>
    </row>
    <row r="21" spans="1:15" x14ac:dyDescent="0.25">
      <c r="G21"/>
      <c r="H21" s="173" t="s">
        <v>305</v>
      </c>
      <c r="I21" s="177">
        <f>IF('Social Wheel'!I8=20,0,'Social Wheel'!I8)</f>
        <v>0</v>
      </c>
      <c r="J21" s="163" t="str">
        <f t="shared" si="1"/>
        <v>No action required.</v>
      </c>
      <c r="K21" s="174">
        <f>Social!C109</f>
        <v>0</v>
      </c>
      <c r="L21" s="236"/>
      <c r="M21" s="232"/>
      <c r="N21" s="230"/>
      <c r="O21" s="1"/>
    </row>
    <row r="22" spans="1:15" x14ac:dyDescent="0.25">
      <c r="G22"/>
      <c r="H22" s="173" t="s">
        <v>145</v>
      </c>
      <c r="I22" s="177">
        <f>IF('Social Wheel'!I9=20,0,'Social Wheel'!I9)</f>
        <v>0</v>
      </c>
      <c r="J22" s="163" t="str">
        <f t="shared" si="1"/>
        <v>No action required.</v>
      </c>
      <c r="K22" s="174">
        <f>Social!C127</f>
        <v>0</v>
      </c>
      <c r="L22" s="236"/>
      <c r="M22" s="232"/>
      <c r="N22" s="230"/>
      <c r="O22" s="1"/>
    </row>
    <row r="23" spans="1:15" x14ac:dyDescent="0.25">
      <c r="G23"/>
      <c r="H23" s="173" t="s">
        <v>214</v>
      </c>
      <c r="I23" s="177">
        <f>IF('Social Wheel'!I10=20,0,'Social Wheel'!I10)</f>
        <v>0</v>
      </c>
      <c r="J23" s="163" t="str">
        <f t="shared" si="1"/>
        <v>No action required.</v>
      </c>
      <c r="K23" s="174">
        <f>Social!C145</f>
        <v>0</v>
      </c>
      <c r="L23" s="236"/>
      <c r="M23" s="232"/>
      <c r="N23" s="230"/>
      <c r="O23" s="1"/>
    </row>
    <row r="24" spans="1:15" x14ac:dyDescent="0.25">
      <c r="G24"/>
      <c r="H24" s="173" t="s">
        <v>63</v>
      </c>
      <c r="I24" s="177">
        <f>IF('Social Wheel'!I11=20,0,'Social Wheel'!I11)</f>
        <v>0</v>
      </c>
      <c r="J24" s="163" t="str">
        <f t="shared" si="1"/>
        <v>No action required.</v>
      </c>
      <c r="K24" s="174">
        <f>Social!C163</f>
        <v>0</v>
      </c>
      <c r="L24" s="236"/>
      <c r="M24" s="232"/>
      <c r="N24" s="230"/>
      <c r="O24" s="1"/>
    </row>
    <row r="25" spans="1:15" x14ac:dyDescent="0.25">
      <c r="G25"/>
      <c r="H25" s="173" t="s">
        <v>220</v>
      </c>
      <c r="I25" s="177">
        <f>IF('Social Wheel'!I12=20,0,'Social Wheel'!I13)</f>
        <v>0</v>
      </c>
      <c r="J25" s="163" t="str">
        <f t="shared" si="1"/>
        <v>No action required.</v>
      </c>
      <c r="K25" s="174">
        <f>Social!C181</f>
        <v>0</v>
      </c>
      <c r="L25" s="236"/>
      <c r="M25" s="232"/>
      <c r="N25" s="230"/>
      <c r="O25" s="1"/>
    </row>
    <row r="26" spans="1:15" x14ac:dyDescent="0.25">
      <c r="G26"/>
      <c r="H26" s="33" t="s">
        <v>215</v>
      </c>
      <c r="I26" s="177">
        <f>IF('Social Wheel'!I13=20,0,'Social Wheel'!I12)</f>
        <v>0</v>
      </c>
      <c r="J26" s="163" t="str">
        <f t="shared" si="1"/>
        <v>No action required.</v>
      </c>
      <c r="K26" s="166">
        <f>Social!C198</f>
        <v>0</v>
      </c>
      <c r="L26" s="235"/>
      <c r="M26" s="234"/>
      <c r="N26" s="229"/>
      <c r="O26" s="1"/>
    </row>
    <row r="27" spans="1:15" x14ac:dyDescent="0.25">
      <c r="G27"/>
      <c r="H27"/>
    </row>
    <row r="28" spans="1:15" x14ac:dyDescent="0.25">
      <c r="G28"/>
      <c r="H28"/>
    </row>
    <row r="29" spans="1:15" x14ac:dyDescent="0.25">
      <c r="G29"/>
      <c r="H29"/>
    </row>
    <row r="30" spans="1:15" x14ac:dyDescent="0.25">
      <c r="G30"/>
      <c r="H30"/>
    </row>
    <row r="31" spans="1:15" x14ac:dyDescent="0.25">
      <c r="G31"/>
      <c r="H31"/>
    </row>
    <row r="32" spans="1:15" x14ac:dyDescent="0.25">
      <c r="G32"/>
      <c r="H32"/>
    </row>
    <row r="33" spans="7:8" x14ac:dyDescent="0.25">
      <c r="G33"/>
      <c r="H33"/>
    </row>
    <row r="34" spans="7:8" x14ac:dyDescent="0.25">
      <c r="G34"/>
      <c r="H34"/>
    </row>
    <row r="35" spans="7:8" x14ac:dyDescent="0.25">
      <c r="G35"/>
      <c r="H35"/>
    </row>
    <row r="36" spans="7:8" x14ac:dyDescent="0.25">
      <c r="G36"/>
      <c r="H36"/>
    </row>
    <row r="37" spans="7:8" x14ac:dyDescent="0.25">
      <c r="G37"/>
      <c r="H37"/>
    </row>
    <row r="38" spans="7:8" x14ac:dyDescent="0.25">
      <c r="G38"/>
      <c r="H38"/>
    </row>
    <row r="39" spans="7:8" x14ac:dyDescent="0.25">
      <c r="G39"/>
      <c r="H39"/>
    </row>
    <row r="40" spans="7:8" x14ac:dyDescent="0.25">
      <c r="G40"/>
      <c r="H40"/>
    </row>
    <row r="41" spans="7:8" x14ac:dyDescent="0.25">
      <c r="G41"/>
      <c r="H41"/>
    </row>
    <row r="42" spans="7:8" x14ac:dyDescent="0.25">
      <c r="G42"/>
      <c r="H42"/>
    </row>
    <row r="43" spans="7:8" x14ac:dyDescent="0.25">
      <c r="G43"/>
      <c r="H43"/>
    </row>
    <row r="44" spans="7:8" x14ac:dyDescent="0.25">
      <c r="G44"/>
      <c r="H44"/>
    </row>
    <row r="45" spans="7:8" x14ac:dyDescent="0.25">
      <c r="G45"/>
      <c r="H45"/>
    </row>
    <row r="46" spans="7:8" x14ac:dyDescent="0.25">
      <c r="G46"/>
      <c r="H46"/>
    </row>
    <row r="47" spans="7:8" x14ac:dyDescent="0.25">
      <c r="G47"/>
      <c r="H47"/>
    </row>
    <row r="48" spans="7:8" x14ac:dyDescent="0.25">
      <c r="G48"/>
      <c r="H48"/>
    </row>
    <row r="49" spans="7:8" x14ac:dyDescent="0.25">
      <c r="G49"/>
      <c r="H49"/>
    </row>
    <row r="50" spans="7:8" x14ac:dyDescent="0.25">
      <c r="G50"/>
      <c r="H50"/>
    </row>
    <row r="51" spans="7:8" x14ac:dyDescent="0.25">
      <c r="G51"/>
      <c r="H51"/>
    </row>
    <row r="52" spans="7:8" x14ac:dyDescent="0.25">
      <c r="G52"/>
      <c r="H52"/>
    </row>
    <row r="53" spans="7:8" x14ac:dyDescent="0.25">
      <c r="G53"/>
      <c r="H53"/>
    </row>
    <row r="54" spans="7:8" x14ac:dyDescent="0.25">
      <c r="G54"/>
      <c r="H54"/>
    </row>
    <row r="55" spans="7:8" x14ac:dyDescent="0.25">
      <c r="G55"/>
      <c r="H55"/>
    </row>
    <row r="56" spans="7:8" x14ac:dyDescent="0.25">
      <c r="G56"/>
      <c r="H56"/>
    </row>
    <row r="57" spans="7:8" x14ac:dyDescent="0.25">
      <c r="G57"/>
      <c r="H57"/>
    </row>
    <row r="58" spans="7:8" x14ac:dyDescent="0.25">
      <c r="G58"/>
      <c r="H58"/>
    </row>
    <row r="59" spans="7:8" x14ac:dyDescent="0.25">
      <c r="G59"/>
      <c r="H59"/>
    </row>
    <row r="60" spans="7:8" x14ac:dyDescent="0.25">
      <c r="G60"/>
      <c r="H60"/>
    </row>
    <row r="61" spans="7:8" x14ac:dyDescent="0.25">
      <c r="G61"/>
      <c r="H61"/>
    </row>
    <row r="62" spans="7:8" x14ac:dyDescent="0.25">
      <c r="G62"/>
      <c r="H62"/>
    </row>
    <row r="63" spans="7:8" x14ac:dyDescent="0.25">
      <c r="G63"/>
      <c r="H63"/>
    </row>
    <row r="64" spans="7:8" x14ac:dyDescent="0.25">
      <c r="G64"/>
      <c r="H64"/>
    </row>
    <row r="65" spans="7:8" x14ac:dyDescent="0.25">
      <c r="G65"/>
      <c r="H65"/>
    </row>
    <row r="66" spans="7:8" x14ac:dyDescent="0.25">
      <c r="G66"/>
      <c r="H66"/>
    </row>
    <row r="67" spans="7:8" x14ac:dyDescent="0.25">
      <c r="G67"/>
      <c r="H67"/>
    </row>
    <row r="68" spans="7:8" x14ac:dyDescent="0.25">
      <c r="G68"/>
      <c r="H68"/>
    </row>
    <row r="69" spans="7:8" x14ac:dyDescent="0.25">
      <c r="G69"/>
      <c r="H69"/>
    </row>
    <row r="70" spans="7:8" x14ac:dyDescent="0.25">
      <c r="G70"/>
      <c r="H70"/>
    </row>
    <row r="71" spans="7:8" x14ac:dyDescent="0.25">
      <c r="G71"/>
      <c r="H71"/>
    </row>
    <row r="72" spans="7:8" x14ac:dyDescent="0.25">
      <c r="G72"/>
      <c r="H72"/>
    </row>
    <row r="73" spans="7:8" x14ac:dyDescent="0.25">
      <c r="G73"/>
      <c r="H73"/>
    </row>
    <row r="74" spans="7:8" x14ac:dyDescent="0.25">
      <c r="G74"/>
      <c r="H74"/>
    </row>
    <row r="75" spans="7:8" x14ac:dyDescent="0.25">
      <c r="G75"/>
      <c r="H75"/>
    </row>
    <row r="76" spans="7:8" x14ac:dyDescent="0.25">
      <c r="G76"/>
      <c r="H76"/>
    </row>
    <row r="77" spans="7:8" x14ac:dyDescent="0.25">
      <c r="G77"/>
      <c r="H77"/>
    </row>
    <row r="78" spans="7:8" x14ac:dyDescent="0.25">
      <c r="G78"/>
      <c r="H78"/>
    </row>
    <row r="79" spans="7:8" x14ac:dyDescent="0.25">
      <c r="G79"/>
      <c r="H79"/>
    </row>
    <row r="80" spans="7:8" x14ac:dyDescent="0.25">
      <c r="G80"/>
      <c r="H80"/>
    </row>
    <row r="81" spans="7:8" x14ac:dyDescent="0.25">
      <c r="G81"/>
      <c r="H81"/>
    </row>
    <row r="82" spans="7:8" x14ac:dyDescent="0.25">
      <c r="G82"/>
      <c r="H82"/>
    </row>
    <row r="83" spans="7:8" x14ac:dyDescent="0.25">
      <c r="G83"/>
      <c r="H83"/>
    </row>
    <row r="84" spans="7:8" x14ac:dyDescent="0.25">
      <c r="G84"/>
      <c r="H84"/>
    </row>
    <row r="85" spans="7:8" x14ac:dyDescent="0.25">
      <c r="G85"/>
      <c r="H85"/>
    </row>
    <row r="86" spans="7:8" x14ac:dyDescent="0.25">
      <c r="G86"/>
      <c r="H86"/>
    </row>
    <row r="87" spans="7:8" x14ac:dyDescent="0.25">
      <c r="G87"/>
      <c r="H87"/>
    </row>
    <row r="88" spans="7:8" x14ac:dyDescent="0.25">
      <c r="G88"/>
      <c r="H88"/>
    </row>
    <row r="89" spans="7:8" x14ac:dyDescent="0.25">
      <c r="G89"/>
      <c r="H89"/>
    </row>
    <row r="90" spans="7:8" x14ac:dyDescent="0.25">
      <c r="G90"/>
      <c r="H90"/>
    </row>
    <row r="91" spans="7:8" x14ac:dyDescent="0.25">
      <c r="G91"/>
      <c r="H91"/>
    </row>
    <row r="92" spans="7:8" x14ac:dyDescent="0.25">
      <c r="G92"/>
      <c r="H92"/>
    </row>
    <row r="93" spans="7:8" x14ac:dyDescent="0.25">
      <c r="G93"/>
      <c r="H93"/>
    </row>
    <row r="94" spans="7:8" x14ac:dyDescent="0.25">
      <c r="G94"/>
      <c r="H94"/>
    </row>
    <row r="95" spans="7:8" x14ac:dyDescent="0.25">
      <c r="G95"/>
      <c r="H95"/>
    </row>
    <row r="96" spans="7:8" x14ac:dyDescent="0.25">
      <c r="G96"/>
      <c r="H96"/>
    </row>
    <row r="97" spans="7:8" x14ac:dyDescent="0.25">
      <c r="G97"/>
      <c r="H97"/>
    </row>
    <row r="98" spans="7:8" x14ac:dyDescent="0.25">
      <c r="G98"/>
      <c r="H98"/>
    </row>
    <row r="99" spans="7:8" x14ac:dyDescent="0.25">
      <c r="G99"/>
      <c r="H99"/>
    </row>
    <row r="100" spans="7:8" x14ac:dyDescent="0.25">
      <c r="G100"/>
      <c r="H100"/>
    </row>
    <row r="101" spans="7:8" x14ac:dyDescent="0.25">
      <c r="G101"/>
      <c r="H101"/>
    </row>
    <row r="102" spans="7:8" x14ac:dyDescent="0.25">
      <c r="G102"/>
      <c r="H102"/>
    </row>
    <row r="103" spans="7:8" x14ac:dyDescent="0.25">
      <c r="G103"/>
      <c r="H103"/>
    </row>
    <row r="104" spans="7:8" x14ac:dyDescent="0.25">
      <c r="G104"/>
      <c r="H104"/>
    </row>
    <row r="105" spans="7:8" x14ac:dyDescent="0.25">
      <c r="G105"/>
      <c r="H105"/>
    </row>
    <row r="106" spans="7:8" x14ac:dyDescent="0.25">
      <c r="G106"/>
      <c r="H106"/>
    </row>
    <row r="107" spans="7:8" x14ac:dyDescent="0.25">
      <c r="G107"/>
      <c r="H107"/>
    </row>
    <row r="108" spans="7:8" x14ac:dyDescent="0.25">
      <c r="G108"/>
      <c r="H108"/>
    </row>
    <row r="109" spans="7:8" x14ac:dyDescent="0.25">
      <c r="G109"/>
      <c r="H109"/>
    </row>
    <row r="110" spans="7:8" x14ac:dyDescent="0.25">
      <c r="G110"/>
      <c r="H110"/>
    </row>
    <row r="111" spans="7:8" x14ac:dyDescent="0.25">
      <c r="G111"/>
      <c r="H111"/>
    </row>
    <row r="112" spans="7:8" x14ac:dyDescent="0.25">
      <c r="G112"/>
      <c r="H112"/>
    </row>
    <row r="113" spans="7:8" x14ac:dyDescent="0.25">
      <c r="G113"/>
      <c r="H113"/>
    </row>
    <row r="114" spans="7:8" x14ac:dyDescent="0.25">
      <c r="G114"/>
      <c r="H114"/>
    </row>
    <row r="115" spans="7:8" x14ac:dyDescent="0.25">
      <c r="G115"/>
      <c r="H115"/>
    </row>
    <row r="116" spans="7:8" x14ac:dyDescent="0.25">
      <c r="G116"/>
      <c r="H116"/>
    </row>
    <row r="117" spans="7:8" x14ac:dyDescent="0.25">
      <c r="G117"/>
      <c r="H117"/>
    </row>
    <row r="118" spans="7:8" x14ac:dyDescent="0.25">
      <c r="G118"/>
      <c r="H118"/>
    </row>
    <row r="119" spans="7:8" x14ac:dyDescent="0.25">
      <c r="G119"/>
      <c r="H119"/>
    </row>
    <row r="120" spans="7:8" x14ac:dyDescent="0.25">
      <c r="G120"/>
      <c r="H120"/>
    </row>
    <row r="121" spans="7:8" x14ac:dyDescent="0.25">
      <c r="G121"/>
      <c r="H121"/>
    </row>
    <row r="122" spans="7:8" x14ac:dyDescent="0.25">
      <c r="G122"/>
      <c r="H122"/>
    </row>
    <row r="123" spans="7:8" x14ac:dyDescent="0.25">
      <c r="G123"/>
      <c r="H123"/>
    </row>
    <row r="124" spans="7:8" x14ac:dyDescent="0.25">
      <c r="G124"/>
      <c r="H124"/>
    </row>
    <row r="125" spans="7:8" x14ac:dyDescent="0.25">
      <c r="G125"/>
      <c r="H125"/>
    </row>
    <row r="126" spans="7:8" x14ac:dyDescent="0.25">
      <c r="G126"/>
      <c r="H126"/>
    </row>
    <row r="127" spans="7:8" x14ac:dyDescent="0.25">
      <c r="G127"/>
      <c r="H127"/>
    </row>
    <row r="128" spans="7:8" x14ac:dyDescent="0.25">
      <c r="G128"/>
      <c r="H128"/>
    </row>
    <row r="129" spans="7:8" x14ac:dyDescent="0.25">
      <c r="G129"/>
      <c r="H129"/>
    </row>
    <row r="130" spans="7:8" x14ac:dyDescent="0.25">
      <c r="G130"/>
      <c r="H130"/>
    </row>
    <row r="131" spans="7:8" x14ac:dyDescent="0.25">
      <c r="G131"/>
      <c r="H131"/>
    </row>
    <row r="132" spans="7:8" x14ac:dyDescent="0.25">
      <c r="G132"/>
      <c r="H132"/>
    </row>
    <row r="133" spans="7:8" x14ac:dyDescent="0.25">
      <c r="G133"/>
      <c r="H133"/>
    </row>
    <row r="134" spans="7:8" x14ac:dyDescent="0.25">
      <c r="G134"/>
      <c r="H134"/>
    </row>
    <row r="135" spans="7:8" x14ac:dyDescent="0.25">
      <c r="G135"/>
      <c r="H135"/>
    </row>
    <row r="136" spans="7:8" x14ac:dyDescent="0.25">
      <c r="G136"/>
      <c r="H136"/>
    </row>
    <row r="137" spans="7:8" x14ac:dyDescent="0.25">
      <c r="G137"/>
      <c r="H137"/>
    </row>
    <row r="138" spans="7:8" x14ac:dyDescent="0.25">
      <c r="G138"/>
      <c r="H138"/>
    </row>
    <row r="139" spans="7:8" x14ac:dyDescent="0.25">
      <c r="G139"/>
      <c r="H139"/>
    </row>
    <row r="140" spans="7:8" x14ac:dyDescent="0.25">
      <c r="G140"/>
      <c r="H140"/>
    </row>
    <row r="141" spans="7:8" x14ac:dyDescent="0.25">
      <c r="G141"/>
      <c r="H141"/>
    </row>
    <row r="142" spans="7:8" x14ac:dyDescent="0.25">
      <c r="G142"/>
      <c r="H142"/>
    </row>
    <row r="143" spans="7:8" x14ac:dyDescent="0.25">
      <c r="G143"/>
      <c r="H143"/>
    </row>
    <row r="144" spans="7:8" x14ac:dyDescent="0.25">
      <c r="G144"/>
      <c r="H144"/>
    </row>
    <row r="145" spans="7:8" x14ac:dyDescent="0.25">
      <c r="G145"/>
      <c r="H145"/>
    </row>
    <row r="146" spans="7:8" x14ac:dyDescent="0.25">
      <c r="G146"/>
      <c r="H146"/>
    </row>
    <row r="147" spans="7:8" x14ac:dyDescent="0.25">
      <c r="G147"/>
      <c r="H147"/>
    </row>
    <row r="148" spans="7:8" x14ac:dyDescent="0.25">
      <c r="G148"/>
      <c r="H148"/>
    </row>
    <row r="149" spans="7:8" x14ac:dyDescent="0.25">
      <c r="G149"/>
      <c r="H149"/>
    </row>
    <row r="150" spans="7:8" x14ac:dyDescent="0.25">
      <c r="G150"/>
      <c r="H150"/>
    </row>
    <row r="151" spans="7:8" x14ac:dyDescent="0.25">
      <c r="G151"/>
      <c r="H151"/>
    </row>
    <row r="152" spans="7:8" x14ac:dyDescent="0.25">
      <c r="G152"/>
      <c r="H152"/>
    </row>
    <row r="153" spans="7:8" x14ac:dyDescent="0.25">
      <c r="G153"/>
      <c r="H153"/>
    </row>
    <row r="154" spans="7:8" x14ac:dyDescent="0.25">
      <c r="G154"/>
      <c r="H154"/>
    </row>
    <row r="155" spans="7:8" x14ac:dyDescent="0.25">
      <c r="G155"/>
      <c r="H155"/>
    </row>
    <row r="156" spans="7:8" x14ac:dyDescent="0.25">
      <c r="G156"/>
      <c r="H156"/>
    </row>
    <row r="157" spans="7:8" x14ac:dyDescent="0.25">
      <c r="G157"/>
      <c r="H157"/>
    </row>
    <row r="158" spans="7:8" x14ac:dyDescent="0.25">
      <c r="G158"/>
      <c r="H158"/>
    </row>
    <row r="159" spans="7:8" x14ac:dyDescent="0.25">
      <c r="G159"/>
      <c r="H159"/>
    </row>
    <row r="160" spans="7:8" x14ac:dyDescent="0.25">
      <c r="G160"/>
      <c r="H160"/>
    </row>
    <row r="161" spans="7:8" x14ac:dyDescent="0.25">
      <c r="G161"/>
      <c r="H161"/>
    </row>
    <row r="162" spans="7:8" x14ac:dyDescent="0.25">
      <c r="G162"/>
      <c r="H162"/>
    </row>
    <row r="163" spans="7:8" x14ac:dyDescent="0.25">
      <c r="G163"/>
      <c r="H163"/>
    </row>
    <row r="164" spans="7:8" x14ac:dyDescent="0.25">
      <c r="G164"/>
      <c r="H164"/>
    </row>
    <row r="165" spans="7:8" x14ac:dyDescent="0.25">
      <c r="G165"/>
      <c r="H165"/>
    </row>
  </sheetData>
  <mergeCells count="1">
    <mergeCell ref="H1:M1"/>
  </mergeCells>
  <conditionalFormatting sqref="J4:J13">
    <cfRule type="containsText" dxfId="10" priority="17" operator="containsText" text="changes needed">
      <formula>NOT(ISERROR(SEARCH("changes needed",J4)))</formula>
    </cfRule>
    <cfRule type="containsText" dxfId="9" priority="23" operator="containsText" text="no action">
      <formula>NOT(ISERROR(SEARCH("no action",J4)))</formula>
    </cfRule>
    <cfRule type="containsText" dxfId="8" priority="24" operator="containsText" text="Review">
      <formula>NOT(ISERROR(SEARCH("Review",J4)))</formula>
    </cfRule>
  </conditionalFormatting>
  <conditionalFormatting sqref="J16:J26">
    <cfRule type="containsText" dxfId="7" priority="4" operator="containsText" text="changes needed">
      <formula>NOT(ISERROR(SEARCH("changes needed",J16)))</formula>
    </cfRule>
    <cfRule type="containsText" dxfId="6" priority="5" operator="containsText" text="no action">
      <formula>NOT(ISERROR(SEARCH("no action",J16)))</formula>
    </cfRule>
    <cfRule type="containsText" dxfId="5" priority="6" operator="containsText" text="Review">
      <formula>NOT(ISERROR(SEARCH("Review",J16)))</formula>
    </cfRule>
  </conditionalFormatting>
  <conditionalFormatting sqref="L4:L13 L16:L26">
    <cfRule type="containsText" dxfId="4" priority="1" operator="containsText" text="rejected">
      <formula>NOT(ISERROR(SEARCH("rejected",L4)))</formula>
    </cfRule>
    <cfRule type="containsText" dxfId="3" priority="2" operator="containsText" text="queried">
      <formula>NOT(ISERROR(SEARCH("queried",L4)))</formula>
    </cfRule>
    <cfRule type="containsText" dxfId="2" priority="3" operator="containsText" text="accepted">
      <formula>NOT(ISERROR(SEARCH("accepted",L4)))</formula>
    </cfRule>
  </conditionalFormatting>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'Drop downs'!$L$2:$L$4</xm:f>
          </x14:formula1>
          <xm:sqref>L4:L13 L16:L26</xm:sqref>
        </x14:dataValidation>
        <x14:dataValidation type="list" allowBlank="1" showInputMessage="1" showErrorMessage="1" xr:uid="{00000000-0002-0000-0800-000001000000}">
          <x14:formula1>
            <xm:f>'Drop downs'!$L$7:$L$9</xm:f>
          </x14:formula1>
          <xm:sqref>O16:O26 O4:O13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Introduction</vt:lpstr>
      <vt:lpstr>Project Details</vt:lpstr>
      <vt:lpstr>Environment</vt:lpstr>
      <vt:lpstr>Social</vt:lpstr>
      <vt:lpstr>Env Wheel</vt:lpstr>
      <vt:lpstr>Social Wheel</vt:lpstr>
      <vt:lpstr>Dash</vt:lpstr>
      <vt:lpstr>Dashboard</vt:lpstr>
      <vt:lpstr>Summary Report</vt:lpstr>
      <vt:lpstr>PDF report</vt:lpstr>
      <vt:lpstr>Environmental</vt:lpstr>
      <vt:lpstr>Env2</vt:lpstr>
      <vt:lpstr>Soc</vt:lpstr>
      <vt:lpstr>Soc2</vt:lpstr>
      <vt:lpstr>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Paulson</dc:creator>
  <cp:lastModifiedBy>Helen Down</cp:lastModifiedBy>
  <cp:lastPrinted>2024-04-22T13:45:03Z</cp:lastPrinted>
  <dcterms:created xsi:type="dcterms:W3CDTF">2021-11-24T10:59:50Z</dcterms:created>
  <dcterms:modified xsi:type="dcterms:W3CDTF">2025-03-18T14:35:56Z</dcterms:modified>
</cp:coreProperties>
</file>